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ÖZÖS\Testületi Anyagok\2017 PILISSZENTLÁSZLÓ\2017. november 21\2017 kv  rendelet 3 mód\"/>
    </mc:Choice>
  </mc:AlternateContent>
  <bookViews>
    <workbookView xWindow="0" yWindow="0" windowWidth="21600" windowHeight="9510"/>
  </bookViews>
  <sheets>
    <sheet name="össz 2" sheetId="14" r:id="rId1"/>
    <sheet name="Önk 2a" sheetId="15" r:id="rId2"/>
    <sheet name="Óvoda 2b" sheetId="16" r:id="rId3"/>
    <sheet name="Szlovák 2c" sheetId="13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0">'össz 2'!$1:$2</definedName>
    <definedName name="_xlnm.Print_Area" localSheetId="2">'Óvoda 2b'!$A$1:$K$81</definedName>
    <definedName name="_xlnm.Print_Area" localSheetId="1">'Önk 2a'!$A$1:$L$81</definedName>
    <definedName name="_xlnm.Print_Area" localSheetId="0">'össz 2'!$A$1:$F$81</definedName>
    <definedName name="_xlnm.Print_Area" localSheetId="3">'Szlovák 2c'!$A$1:$M$72</definedName>
  </definedNames>
  <calcPr calcId="162913"/>
</workbook>
</file>

<file path=xl/calcChain.xml><?xml version="1.0" encoding="utf-8"?>
<calcChain xmlns="http://schemas.openxmlformats.org/spreadsheetml/2006/main">
  <c r="H44" i="15" l="1"/>
  <c r="M81" i="15" l="1"/>
  <c r="M80" i="15"/>
  <c r="E76" i="15"/>
  <c r="F76" i="15"/>
  <c r="G76" i="15"/>
  <c r="H76" i="15"/>
  <c r="I76" i="15"/>
  <c r="J76" i="15"/>
  <c r="K76" i="15"/>
  <c r="L76" i="15"/>
  <c r="D76" i="15"/>
  <c r="E75" i="15"/>
  <c r="F75" i="15"/>
  <c r="G75" i="15"/>
  <c r="I75" i="15"/>
  <c r="J75" i="15"/>
  <c r="K75" i="15"/>
  <c r="D75" i="15"/>
  <c r="E72" i="15"/>
  <c r="F72" i="15"/>
  <c r="G72" i="15"/>
  <c r="H72" i="15"/>
  <c r="I72" i="15"/>
  <c r="J72" i="15"/>
  <c r="K72" i="15"/>
  <c r="L72" i="15"/>
  <c r="D72" i="15"/>
  <c r="H73" i="15"/>
  <c r="G73" i="15"/>
  <c r="G71" i="15"/>
  <c r="F71" i="15"/>
  <c r="F73" i="15"/>
  <c r="C81" i="15"/>
  <c r="E81" i="15"/>
  <c r="F81" i="15"/>
  <c r="G81" i="15"/>
  <c r="H81" i="15"/>
  <c r="I81" i="15"/>
  <c r="J81" i="15"/>
  <c r="K81" i="15"/>
  <c r="L81" i="15"/>
  <c r="D81" i="15"/>
  <c r="K71" i="16"/>
  <c r="K73" i="16"/>
  <c r="L73" i="15"/>
  <c r="K37" i="16"/>
  <c r="H46" i="15"/>
  <c r="H39" i="15"/>
  <c r="H67" i="15"/>
  <c r="H39" i="16"/>
  <c r="G44" i="15" l="1"/>
  <c r="G46" i="15" l="1"/>
  <c r="G39" i="15"/>
  <c r="G47" i="15" l="1"/>
  <c r="G67" i="15"/>
  <c r="F46" i="15" l="1"/>
  <c r="F39" i="15"/>
  <c r="F44" i="15"/>
  <c r="F57" i="16" l="1"/>
  <c r="F39" i="16"/>
  <c r="F42" i="15" l="1"/>
  <c r="F57" i="15" l="1"/>
  <c r="F66" i="15"/>
  <c r="F40" i="15"/>
  <c r="E73" i="15" l="1"/>
  <c r="I73" i="15"/>
  <c r="J73" i="15"/>
  <c r="K73" i="15"/>
  <c r="E71" i="15"/>
  <c r="I71" i="15"/>
  <c r="J71" i="15"/>
  <c r="K71" i="15"/>
  <c r="D46" i="15"/>
  <c r="D44" i="15"/>
  <c r="D42" i="15"/>
  <c r="D40" i="15"/>
  <c r="D39" i="15"/>
  <c r="D38" i="15"/>
  <c r="D37" i="15"/>
  <c r="D20" i="15" l="1"/>
  <c r="D17" i="15"/>
  <c r="D15" i="15"/>
  <c r="D14" i="15"/>
  <c r="D12" i="15"/>
  <c r="D6" i="15"/>
  <c r="D7" i="15"/>
  <c r="D4" i="15"/>
  <c r="C13" i="15"/>
  <c r="C43" i="15"/>
  <c r="F43" i="15"/>
  <c r="F41" i="15" s="1"/>
  <c r="G43" i="15"/>
  <c r="G41" i="15" s="1"/>
  <c r="H43" i="15"/>
  <c r="H41" i="15" s="1"/>
  <c r="H75" i="15" s="1"/>
  <c r="D60" i="16"/>
  <c r="D39" i="16"/>
  <c r="D38" i="16"/>
  <c r="D37" i="16"/>
  <c r="D26" i="16"/>
  <c r="D21" i="16"/>
  <c r="D23" i="16"/>
  <c r="C53" i="16"/>
  <c r="H11" i="15" l="1"/>
  <c r="L37" i="15" l="1"/>
  <c r="D13" i="15"/>
  <c r="D43" i="15"/>
  <c r="C63" i="15"/>
  <c r="C56" i="15"/>
  <c r="I18" i="15"/>
  <c r="H18" i="15"/>
  <c r="F18" i="15"/>
  <c r="D5" i="15"/>
  <c r="D11" i="15"/>
  <c r="E28" i="14"/>
  <c r="E37" i="14"/>
  <c r="E66" i="14"/>
  <c r="K66" i="16"/>
  <c r="L29" i="15"/>
  <c r="D29" i="14" s="1"/>
  <c r="F29" i="14" s="1"/>
  <c r="C28" i="14"/>
  <c r="C29" i="14"/>
  <c r="L66" i="15"/>
  <c r="D66" i="14" s="1"/>
  <c r="F66" i="14" s="1"/>
  <c r="E18" i="15"/>
  <c r="G18" i="15"/>
  <c r="J18" i="15"/>
  <c r="K18" i="15"/>
  <c r="C18" i="15"/>
  <c r="L68" i="15"/>
  <c r="L65" i="15"/>
  <c r="L64" i="15"/>
  <c r="L61" i="15"/>
  <c r="L60" i="15"/>
  <c r="L59" i="15"/>
  <c r="L58" i="15"/>
  <c r="D58" i="14" s="1"/>
  <c r="F58" i="14" s="1"/>
  <c r="L57" i="15"/>
  <c r="D57" i="14" s="1"/>
  <c r="L55" i="15"/>
  <c r="D55" i="14" s="1"/>
  <c r="L54" i="15"/>
  <c r="L48" i="15"/>
  <c r="L47" i="15"/>
  <c r="D47" i="14" s="1"/>
  <c r="F47" i="14" s="1"/>
  <c r="L46" i="15"/>
  <c r="D46" i="14" s="1"/>
  <c r="F46" i="14" s="1"/>
  <c r="L45" i="15"/>
  <c r="L42" i="15"/>
  <c r="D42" i="14" s="1"/>
  <c r="F42" i="14" s="1"/>
  <c r="L40" i="15"/>
  <c r="L39" i="15"/>
  <c r="D39" i="14" s="1"/>
  <c r="L38" i="15"/>
  <c r="D38" i="14" s="1"/>
  <c r="D37" i="14"/>
  <c r="L35" i="15"/>
  <c r="L34" i="15"/>
  <c r="D34" i="14" s="1"/>
  <c r="L33" i="15"/>
  <c r="L32" i="15"/>
  <c r="D32" i="14" s="1"/>
  <c r="L31" i="15"/>
  <c r="L28" i="15"/>
  <c r="D28" i="14" s="1"/>
  <c r="F28" i="14" s="1"/>
  <c r="L27" i="15"/>
  <c r="D27" i="14" s="1"/>
  <c r="L25" i="15"/>
  <c r="D25" i="14"/>
  <c r="L24" i="15"/>
  <c r="D24" i="14"/>
  <c r="L23" i="15"/>
  <c r="D23" i="14"/>
  <c r="K23" i="16"/>
  <c r="E23" i="14" s="1"/>
  <c r="L22" i="15"/>
  <c r="D22" i="14" s="1"/>
  <c r="L21" i="15"/>
  <c r="D21" i="14" s="1"/>
  <c r="L20" i="15"/>
  <c r="D20" i="14" s="1"/>
  <c r="F20" i="14" s="1"/>
  <c r="L19" i="15"/>
  <c r="D19" i="14" s="1"/>
  <c r="L17" i="15"/>
  <c r="D17" i="14" s="1"/>
  <c r="L16" i="15"/>
  <c r="L15" i="15"/>
  <c r="D15" i="14" s="1"/>
  <c r="L14" i="15"/>
  <c r="L10" i="15"/>
  <c r="D10" i="14" s="1"/>
  <c r="L8" i="15"/>
  <c r="L7" i="15"/>
  <c r="D7" i="14" s="1"/>
  <c r="F7" i="14" s="1"/>
  <c r="L6" i="15"/>
  <c r="D6" i="14" s="1"/>
  <c r="F6" i="14" s="1"/>
  <c r="L9" i="15"/>
  <c r="D9" i="14" s="1"/>
  <c r="L12" i="15"/>
  <c r="D12" i="14" s="1"/>
  <c r="L4" i="15"/>
  <c r="F63" i="15"/>
  <c r="F62" i="15" s="1"/>
  <c r="F77" i="15" s="1"/>
  <c r="F56" i="15"/>
  <c r="F53" i="15" s="1"/>
  <c r="F52" i="15" s="1"/>
  <c r="G63" i="15"/>
  <c r="G62" i="15" s="1"/>
  <c r="H5" i="15"/>
  <c r="H71" i="15" s="1"/>
  <c r="F30" i="15"/>
  <c r="F80" i="15"/>
  <c r="J30" i="15"/>
  <c r="J80" i="15"/>
  <c r="H63" i="15"/>
  <c r="H62" i="15" s="1"/>
  <c r="H77" i="15" s="1"/>
  <c r="J43" i="15"/>
  <c r="J41" i="15"/>
  <c r="H80" i="15"/>
  <c r="J63" i="15"/>
  <c r="J62" i="15" s="1"/>
  <c r="J77" i="15" s="1"/>
  <c r="H30" i="15"/>
  <c r="I63" i="15"/>
  <c r="I62" i="15"/>
  <c r="I77" i="15" s="1"/>
  <c r="K63" i="15"/>
  <c r="K62" i="15" s="1"/>
  <c r="K77" i="15"/>
  <c r="G56" i="15"/>
  <c r="G53" i="15"/>
  <c r="G52" i="15" s="1"/>
  <c r="H56" i="15"/>
  <c r="I56" i="15"/>
  <c r="I53" i="15"/>
  <c r="I52" i="15" s="1"/>
  <c r="J56" i="15"/>
  <c r="K56" i="15"/>
  <c r="K53" i="15"/>
  <c r="K52" i="15" s="1"/>
  <c r="H53" i="15"/>
  <c r="H52" i="15" s="1"/>
  <c r="J53" i="15"/>
  <c r="J52" i="15" s="1"/>
  <c r="J69" i="15" s="1"/>
  <c r="F51" i="15"/>
  <c r="J51" i="15"/>
  <c r="I43" i="15"/>
  <c r="K43" i="15"/>
  <c r="K41" i="15" s="1"/>
  <c r="K36" i="15" s="1"/>
  <c r="I41" i="15"/>
  <c r="I36" i="15"/>
  <c r="I49" i="15" s="1"/>
  <c r="K74" i="15"/>
  <c r="G30" i="15"/>
  <c r="I30" i="15"/>
  <c r="K30" i="15"/>
  <c r="F13" i="15"/>
  <c r="G13" i="15"/>
  <c r="J13" i="15"/>
  <c r="K13" i="15"/>
  <c r="F11" i="15"/>
  <c r="G11" i="15"/>
  <c r="G5" i="15"/>
  <c r="J11" i="15"/>
  <c r="K11" i="15"/>
  <c r="K5" i="15"/>
  <c r="K3" i="15"/>
  <c r="F5" i="15"/>
  <c r="I5" i="15"/>
  <c r="J5" i="15"/>
  <c r="K32" i="16"/>
  <c r="K39" i="16"/>
  <c r="E39" i="14" s="1"/>
  <c r="F39" i="14" s="1"/>
  <c r="K68" i="16"/>
  <c r="K67" i="16"/>
  <c r="K65" i="16"/>
  <c r="K64" i="16"/>
  <c r="E64" i="14" s="1"/>
  <c r="K61" i="16"/>
  <c r="K60" i="16"/>
  <c r="K59" i="16"/>
  <c r="E59" i="14" s="1"/>
  <c r="K58" i="16"/>
  <c r="K57" i="16"/>
  <c r="E57" i="14" s="1"/>
  <c r="K55" i="16"/>
  <c r="E55" i="14" s="1"/>
  <c r="K54" i="16"/>
  <c r="K48" i="16"/>
  <c r="E48" i="14" s="1"/>
  <c r="K47" i="16"/>
  <c r="K46" i="16"/>
  <c r="K45" i="16"/>
  <c r="K76" i="16" s="1"/>
  <c r="K44" i="16"/>
  <c r="K42" i="16"/>
  <c r="E42" i="14" s="1"/>
  <c r="K40" i="16"/>
  <c r="E40" i="14" s="1"/>
  <c r="K38" i="16"/>
  <c r="E38" i="14" s="1"/>
  <c r="K35" i="16"/>
  <c r="K34" i="16"/>
  <c r="E34" i="14"/>
  <c r="K33" i="16"/>
  <c r="K31" i="16"/>
  <c r="E31" i="14" s="1"/>
  <c r="F31" i="14" s="1"/>
  <c r="K29" i="16"/>
  <c r="K27" i="16"/>
  <c r="K26" i="16"/>
  <c r="E26" i="14" s="1"/>
  <c r="K25" i="16"/>
  <c r="E25" i="14"/>
  <c r="K24" i="16"/>
  <c r="E24" i="14"/>
  <c r="K22" i="16"/>
  <c r="E22" i="14"/>
  <c r="K21" i="16"/>
  <c r="E21" i="14" s="1"/>
  <c r="K20" i="16"/>
  <c r="E20" i="14"/>
  <c r="K19" i="16"/>
  <c r="E19" i="14"/>
  <c r="K17" i="16"/>
  <c r="K16" i="16"/>
  <c r="K15" i="16"/>
  <c r="E15" i="14"/>
  <c r="K14" i="16"/>
  <c r="K12" i="16"/>
  <c r="K10" i="16"/>
  <c r="F56" i="16"/>
  <c r="F53" i="16" s="1"/>
  <c r="F52" i="16" s="1"/>
  <c r="G56" i="16"/>
  <c r="G53" i="16"/>
  <c r="G52" i="16" s="1"/>
  <c r="G73" i="16" s="1"/>
  <c r="H56" i="16"/>
  <c r="H53" i="16"/>
  <c r="H52" i="16" s="1"/>
  <c r="H73" i="16" s="1"/>
  <c r="I56" i="16"/>
  <c r="I53" i="16"/>
  <c r="I52" i="16" s="1"/>
  <c r="J56" i="16"/>
  <c r="J53" i="16" s="1"/>
  <c r="J52" i="16"/>
  <c r="F5" i="16"/>
  <c r="F11" i="16"/>
  <c r="F18" i="16"/>
  <c r="F30" i="16"/>
  <c r="F51" i="16"/>
  <c r="G5" i="16"/>
  <c r="G11" i="16"/>
  <c r="G18" i="16"/>
  <c r="G30" i="16"/>
  <c r="G72" i="16"/>
  <c r="H5" i="16"/>
  <c r="H11" i="16"/>
  <c r="H18" i="16"/>
  <c r="H30" i="16"/>
  <c r="H72" i="16" s="1"/>
  <c r="I5" i="16"/>
  <c r="I11" i="16"/>
  <c r="I71" i="16" s="1"/>
  <c r="I79" i="16" s="1"/>
  <c r="I18" i="16"/>
  <c r="I30" i="16"/>
  <c r="J5" i="16"/>
  <c r="J11" i="16"/>
  <c r="J18" i="16"/>
  <c r="J30" i="16"/>
  <c r="J51" i="16" s="1"/>
  <c r="F72" i="16"/>
  <c r="I73" i="16"/>
  <c r="F43" i="16"/>
  <c r="F41" i="16"/>
  <c r="G43" i="16"/>
  <c r="G41" i="16" s="1"/>
  <c r="G75" i="16" s="1"/>
  <c r="G36" i="16"/>
  <c r="H43" i="16"/>
  <c r="H41" i="16"/>
  <c r="I43" i="16"/>
  <c r="I41" i="16" s="1"/>
  <c r="I36" i="16"/>
  <c r="J43" i="16"/>
  <c r="J41" i="16"/>
  <c r="I75" i="16"/>
  <c r="F76" i="16"/>
  <c r="G76" i="16"/>
  <c r="H76" i="16"/>
  <c r="H80" i="16" s="1"/>
  <c r="I76" i="16"/>
  <c r="J76" i="16"/>
  <c r="G51" i="16"/>
  <c r="G50" i="16"/>
  <c r="F13" i="16"/>
  <c r="G13" i="16"/>
  <c r="H13" i="16"/>
  <c r="I13" i="16"/>
  <c r="J13" i="16"/>
  <c r="K4" i="16"/>
  <c r="C37" i="14"/>
  <c r="C38" i="14"/>
  <c r="C39" i="14"/>
  <c r="C40" i="14"/>
  <c r="C44" i="14"/>
  <c r="C45" i="14"/>
  <c r="C43" i="14"/>
  <c r="C42" i="14"/>
  <c r="C46" i="14"/>
  <c r="C47" i="14"/>
  <c r="C48" i="14"/>
  <c r="C64" i="14"/>
  <c r="C65" i="14"/>
  <c r="C67" i="14"/>
  <c r="C63" i="14" s="1"/>
  <c r="C62" i="14" s="1"/>
  <c r="C77" i="14" s="1"/>
  <c r="C68" i="14"/>
  <c r="C4" i="14"/>
  <c r="C6" i="14"/>
  <c r="C7" i="14"/>
  <c r="C8" i="14"/>
  <c r="C9" i="14"/>
  <c r="C12" i="14"/>
  <c r="C14" i="14"/>
  <c r="C15" i="14"/>
  <c r="C16" i="14"/>
  <c r="C17" i="14"/>
  <c r="C19" i="14"/>
  <c r="C20" i="14"/>
  <c r="C21" i="14"/>
  <c r="C22" i="14"/>
  <c r="C23" i="14"/>
  <c r="C24" i="14"/>
  <c r="C25" i="14"/>
  <c r="C26" i="14"/>
  <c r="C27" i="14"/>
  <c r="C31" i="14"/>
  <c r="C32" i="14"/>
  <c r="C33" i="14"/>
  <c r="C30" i="14"/>
  <c r="C34" i="14"/>
  <c r="C35" i="14"/>
  <c r="C54" i="14"/>
  <c r="C55" i="14"/>
  <c r="C57" i="14"/>
  <c r="C58" i="14"/>
  <c r="C56" i="14" s="1"/>
  <c r="C59" i="14"/>
  <c r="C60" i="14"/>
  <c r="C61" i="14"/>
  <c r="D8" i="14"/>
  <c r="F9" i="14"/>
  <c r="E10" i="14"/>
  <c r="D14" i="14"/>
  <c r="D16" i="14"/>
  <c r="D31" i="14"/>
  <c r="D33" i="14"/>
  <c r="F34" i="14"/>
  <c r="D35" i="14"/>
  <c r="E35" i="14"/>
  <c r="F35" i="14" s="1"/>
  <c r="D54" i="14"/>
  <c r="D59" i="14"/>
  <c r="D60" i="14"/>
  <c r="E60" i="14"/>
  <c r="F60" i="14" s="1"/>
  <c r="D61" i="14"/>
  <c r="E4" i="14"/>
  <c r="F8" i="14"/>
  <c r="E14" i="14"/>
  <c r="E17" i="14"/>
  <c r="E33" i="14"/>
  <c r="F33" i="14" s="1"/>
  <c r="E54" i="14"/>
  <c r="E58" i="14"/>
  <c r="E56" i="14"/>
  <c r="E61" i="14"/>
  <c r="F61" i="14" s="1"/>
  <c r="E5" i="14"/>
  <c r="E44" i="14"/>
  <c r="D45" i="14"/>
  <c r="D48" i="14"/>
  <c r="F48" i="14" s="1"/>
  <c r="E45" i="14"/>
  <c r="E43" i="14" s="1"/>
  <c r="E41" i="14" s="1"/>
  <c r="E46" i="14"/>
  <c r="E47" i="14"/>
  <c r="D64" i="14"/>
  <c r="D65" i="14"/>
  <c r="E65" i="14"/>
  <c r="E67" i="14"/>
  <c r="D68" i="14"/>
  <c r="E68" i="14"/>
  <c r="F68" i="14" s="1"/>
  <c r="C13" i="16"/>
  <c r="E5" i="15"/>
  <c r="L11" i="15"/>
  <c r="L30" i="15"/>
  <c r="L51" i="15" s="1"/>
  <c r="C5" i="15"/>
  <c r="C11" i="15"/>
  <c r="C30" i="15"/>
  <c r="C5" i="16"/>
  <c r="C18" i="16"/>
  <c r="C3" i="16" s="1"/>
  <c r="C11" i="16"/>
  <c r="C30" i="16"/>
  <c r="D5" i="16"/>
  <c r="E5" i="16"/>
  <c r="K5" i="16"/>
  <c r="F31" i="13"/>
  <c r="E67" i="13"/>
  <c r="D67" i="13"/>
  <c r="C67" i="13"/>
  <c r="F59" i="13"/>
  <c r="F58" i="13"/>
  <c r="F57" i="13"/>
  <c r="F56" i="13"/>
  <c r="F55" i="13"/>
  <c r="F54" i="13" s="1"/>
  <c r="E55" i="13"/>
  <c r="E54" i="13"/>
  <c r="E68" i="13" s="1"/>
  <c r="D55" i="13"/>
  <c r="D54" i="13" s="1"/>
  <c r="C55" i="13"/>
  <c r="C54" i="13"/>
  <c r="C68" i="13" s="1"/>
  <c r="F68" i="13"/>
  <c r="D68" i="13"/>
  <c r="F53" i="13"/>
  <c r="F52" i="13"/>
  <c r="F51" i="13"/>
  <c r="F50" i="13"/>
  <c r="F49" i="13"/>
  <c r="F48" i="13" s="1"/>
  <c r="E48" i="13"/>
  <c r="D48" i="13"/>
  <c r="D45" i="13"/>
  <c r="D44" i="13" s="1"/>
  <c r="D64" i="13"/>
  <c r="C48" i="13"/>
  <c r="F47" i="13"/>
  <c r="F45" i="13" s="1"/>
  <c r="F44" i="13" s="1"/>
  <c r="F64" i="13" s="1"/>
  <c r="F46" i="13"/>
  <c r="E45" i="13"/>
  <c r="C45" i="13"/>
  <c r="E44" i="13"/>
  <c r="E64" i="13" s="1"/>
  <c r="C44" i="13"/>
  <c r="C64" i="13" s="1"/>
  <c r="F40" i="13"/>
  <c r="F39" i="13"/>
  <c r="F38" i="13"/>
  <c r="F37" i="13"/>
  <c r="F36" i="13"/>
  <c r="F35" i="13" s="1"/>
  <c r="F33" i="13" s="1"/>
  <c r="F42" i="13" s="1"/>
  <c r="F34" i="13"/>
  <c r="E35" i="13"/>
  <c r="E33" i="13" s="1"/>
  <c r="E66" i="13" s="1"/>
  <c r="D35" i="13"/>
  <c r="D33" i="13" s="1"/>
  <c r="D28" i="13" s="1"/>
  <c r="C35" i="13"/>
  <c r="C33" i="13" s="1"/>
  <c r="F32" i="13"/>
  <c r="F30" i="13"/>
  <c r="F27" i="13"/>
  <c r="F26" i="13"/>
  <c r="E43" i="13"/>
  <c r="D63" i="13"/>
  <c r="D71" i="13"/>
  <c r="C43" i="13"/>
  <c r="F24" i="13"/>
  <c r="F23" i="13"/>
  <c r="F22" i="13"/>
  <c r="F21" i="13"/>
  <c r="F20" i="13"/>
  <c r="F19" i="13"/>
  <c r="F18" i="13"/>
  <c r="F17" i="13"/>
  <c r="F16" i="13"/>
  <c r="F15" i="13"/>
  <c r="F14" i="13"/>
  <c r="E14" i="13"/>
  <c r="D14" i="13"/>
  <c r="C14" i="13"/>
  <c r="F13" i="13"/>
  <c r="F12" i="13"/>
  <c r="F11" i="13"/>
  <c r="F10" i="13"/>
  <c r="F9" i="13"/>
  <c r="E9" i="13"/>
  <c r="D9" i="13"/>
  <c r="C9" i="13"/>
  <c r="F8" i="13"/>
  <c r="E12" i="14" s="1"/>
  <c r="E7" i="13"/>
  <c r="D7" i="13"/>
  <c r="C7" i="13"/>
  <c r="F6" i="13"/>
  <c r="F63" i="13" s="1"/>
  <c r="E5" i="13"/>
  <c r="D5" i="13"/>
  <c r="D62" i="13" s="1"/>
  <c r="C5" i="13"/>
  <c r="F4" i="13"/>
  <c r="F5" i="13" s="1"/>
  <c r="E76" i="16"/>
  <c r="D76" i="16"/>
  <c r="C76" i="16"/>
  <c r="D56" i="16"/>
  <c r="D53" i="16"/>
  <c r="D52" i="16" s="1"/>
  <c r="D73" i="16" s="1"/>
  <c r="C63" i="16"/>
  <c r="C62" i="16"/>
  <c r="C77" i="16" s="1"/>
  <c r="K56" i="16"/>
  <c r="E56" i="16"/>
  <c r="E53" i="16"/>
  <c r="E52" i="16" s="1"/>
  <c r="E73" i="16" s="1"/>
  <c r="C56" i="16"/>
  <c r="C52" i="16"/>
  <c r="K43" i="16"/>
  <c r="K41" i="16" s="1"/>
  <c r="E43" i="16"/>
  <c r="E41" i="16" s="1"/>
  <c r="D43" i="16"/>
  <c r="D41" i="16"/>
  <c r="D75" i="16" s="1"/>
  <c r="C43" i="16"/>
  <c r="C41" i="16"/>
  <c r="C75" i="16" s="1"/>
  <c r="E75" i="16"/>
  <c r="E30" i="16"/>
  <c r="D30" i="16"/>
  <c r="D51" i="16" s="1"/>
  <c r="C51" i="16"/>
  <c r="E18" i="16"/>
  <c r="D18" i="16"/>
  <c r="D3" i="16" s="1"/>
  <c r="E13" i="16"/>
  <c r="D13" i="16"/>
  <c r="K11" i="16"/>
  <c r="E11" i="16"/>
  <c r="E50" i="16"/>
  <c r="D11" i="16"/>
  <c r="C53" i="15"/>
  <c r="E43" i="15"/>
  <c r="L13" i="15"/>
  <c r="E13" i="15"/>
  <c r="D43" i="13"/>
  <c r="C62" i="13"/>
  <c r="C63" i="13"/>
  <c r="C71" i="13" s="1"/>
  <c r="E63" i="13"/>
  <c r="E3" i="16"/>
  <c r="E71" i="16"/>
  <c r="E79" i="16" s="1"/>
  <c r="C72" i="16"/>
  <c r="C80" i="16"/>
  <c r="E63" i="14"/>
  <c r="C76" i="15"/>
  <c r="C62" i="15"/>
  <c r="C77" i="15" s="1"/>
  <c r="C52" i="15"/>
  <c r="C51" i="15"/>
  <c r="C41" i="15"/>
  <c r="C75" i="15" s="1"/>
  <c r="C72" i="14"/>
  <c r="C51" i="14"/>
  <c r="C73" i="15"/>
  <c r="L56" i="15"/>
  <c r="L53" i="15" s="1"/>
  <c r="L52" i="15" s="1"/>
  <c r="E63" i="15"/>
  <c r="E62" i="15"/>
  <c r="E77" i="15" s="1"/>
  <c r="E56" i="15"/>
  <c r="E53" i="15" s="1"/>
  <c r="E52" i="15"/>
  <c r="E41" i="15"/>
  <c r="E36" i="15"/>
  <c r="E74" i="15" s="1"/>
  <c r="E30" i="15"/>
  <c r="E11" i="15"/>
  <c r="E51" i="15"/>
  <c r="E50" i="15"/>
  <c r="D56" i="15"/>
  <c r="D53" i="15"/>
  <c r="D52" i="15" s="1"/>
  <c r="D41" i="15"/>
  <c r="D36" i="15" s="1"/>
  <c r="D30" i="15"/>
  <c r="D51" i="15"/>
  <c r="K30" i="16"/>
  <c r="E32" i="14"/>
  <c r="E30" i="14"/>
  <c r="E51" i="14" s="1"/>
  <c r="E72" i="14"/>
  <c r="F63" i="16"/>
  <c r="F62" i="16"/>
  <c r="F77" i="16" s="1"/>
  <c r="G63" i="16"/>
  <c r="G62" i="16" s="1"/>
  <c r="G69" i="16"/>
  <c r="H63" i="16"/>
  <c r="H62" i="16"/>
  <c r="H77" i="16" s="1"/>
  <c r="I63" i="16"/>
  <c r="I62" i="16"/>
  <c r="I77" i="16" s="1"/>
  <c r="J63" i="16"/>
  <c r="J62" i="16" s="1"/>
  <c r="J77" i="16"/>
  <c r="G77" i="16"/>
  <c r="G74" i="16"/>
  <c r="K63" i="16"/>
  <c r="K62" i="16"/>
  <c r="K77" i="16" s="1"/>
  <c r="E63" i="16"/>
  <c r="E62" i="16" s="1"/>
  <c r="E77" i="16" s="1"/>
  <c r="D63" i="16"/>
  <c r="D62" i="16"/>
  <c r="D77" i="16" s="1"/>
  <c r="H69" i="16"/>
  <c r="C36" i="16"/>
  <c r="F14" i="14"/>
  <c r="E69" i="15"/>
  <c r="D36" i="16"/>
  <c r="D74" i="16" s="1"/>
  <c r="D50" i="16"/>
  <c r="D66" i="13"/>
  <c r="E28" i="13"/>
  <c r="E65" i="13" s="1"/>
  <c r="F60" i="13"/>
  <c r="F72" i="13" s="1"/>
  <c r="J72" i="16"/>
  <c r="J80" i="16" s="1"/>
  <c r="F3" i="16"/>
  <c r="F71" i="16"/>
  <c r="K70" i="15"/>
  <c r="K78" i="15" s="1"/>
  <c r="K49" i="15"/>
  <c r="C72" i="15"/>
  <c r="C80" i="15" s="1"/>
  <c r="E71" i="13"/>
  <c r="C60" i="13"/>
  <c r="C72" i="13"/>
  <c r="E36" i="16"/>
  <c r="F65" i="14"/>
  <c r="F54" i="14"/>
  <c r="C11" i="14"/>
  <c r="J75" i="16"/>
  <c r="J36" i="16"/>
  <c r="J74" i="16"/>
  <c r="F43" i="13"/>
  <c r="F7" i="13"/>
  <c r="F62" i="13"/>
  <c r="I69" i="15"/>
  <c r="E42" i="13"/>
  <c r="C28" i="13"/>
  <c r="C65" i="13"/>
  <c r="C66" i="13"/>
  <c r="C70" i="13"/>
  <c r="F67" i="13"/>
  <c r="F71" i="13"/>
  <c r="F45" i="14"/>
  <c r="F55" i="14"/>
  <c r="I3" i="16"/>
  <c r="I50" i="16"/>
  <c r="H69" i="15"/>
  <c r="H51" i="16"/>
  <c r="F36" i="16"/>
  <c r="F74" i="16" s="1"/>
  <c r="H3" i="16"/>
  <c r="H71" i="16"/>
  <c r="H50" i="16"/>
  <c r="G80" i="16"/>
  <c r="J79" i="15"/>
  <c r="K69" i="15"/>
  <c r="F24" i="14"/>
  <c r="J3" i="16"/>
  <c r="I79" i="15"/>
  <c r="I50" i="15"/>
  <c r="I3" i="15"/>
  <c r="K80" i="15"/>
  <c r="K51" i="15"/>
  <c r="G51" i="15"/>
  <c r="I74" i="15"/>
  <c r="F25" i="14"/>
  <c r="J71" i="16"/>
  <c r="J79" i="16" s="1"/>
  <c r="F22" i="14"/>
  <c r="I51" i="15"/>
  <c r="K50" i="15"/>
  <c r="J3" i="15"/>
  <c r="F3" i="15"/>
  <c r="H51" i="15"/>
  <c r="J50" i="15"/>
  <c r="I49" i="16"/>
  <c r="I70" i="16"/>
  <c r="J70" i="15"/>
  <c r="D65" i="13"/>
  <c r="C74" i="16"/>
  <c r="C49" i="16"/>
  <c r="I70" i="15"/>
  <c r="I78" i="15" s="1"/>
  <c r="J70" i="16"/>
  <c r="J78" i="16"/>
  <c r="J49" i="16"/>
  <c r="E74" i="16"/>
  <c r="E49" i="16"/>
  <c r="D40" i="14" l="1"/>
  <c r="F21" i="14"/>
  <c r="F59" i="14"/>
  <c r="G77" i="15"/>
  <c r="G69" i="15"/>
  <c r="I80" i="15"/>
  <c r="K53" i="16"/>
  <c r="K52" i="16" s="1"/>
  <c r="F70" i="15"/>
  <c r="D56" i="14"/>
  <c r="D53" i="14" s="1"/>
  <c r="D52" i="14" s="1"/>
  <c r="D73" i="14" s="1"/>
  <c r="F57" i="14"/>
  <c r="F56" i="14" s="1"/>
  <c r="F53" i="14" s="1"/>
  <c r="F52" i="14" s="1"/>
  <c r="F73" i="14" s="1"/>
  <c r="F49" i="16"/>
  <c r="D71" i="16"/>
  <c r="D79" i="16" s="1"/>
  <c r="K75" i="16"/>
  <c r="K36" i="16"/>
  <c r="K74" i="16" s="1"/>
  <c r="F15" i="14"/>
  <c r="D4" i="14"/>
  <c r="F4" i="14" s="1"/>
  <c r="D11" i="14"/>
  <c r="D5" i="14"/>
  <c r="C3" i="15"/>
  <c r="C70" i="15" s="1"/>
  <c r="C13" i="14"/>
  <c r="C41" i="14"/>
  <c r="C36" i="14" s="1"/>
  <c r="C74" i="14" s="1"/>
  <c r="F69" i="15"/>
  <c r="F38" i="14"/>
  <c r="L5" i="15"/>
  <c r="H3" i="15"/>
  <c r="H70" i="15" s="1"/>
  <c r="E53" i="14"/>
  <c r="E52" i="14" s="1"/>
  <c r="E73" i="14" s="1"/>
  <c r="F73" i="16"/>
  <c r="F70" i="16"/>
  <c r="F78" i="16" s="1"/>
  <c r="F69" i="16"/>
  <c r="C70" i="16"/>
  <c r="D70" i="16"/>
  <c r="D78" i="16" s="1"/>
  <c r="D49" i="16"/>
  <c r="C18" i="14"/>
  <c r="C78" i="16"/>
  <c r="F40" i="14"/>
  <c r="L80" i="15"/>
  <c r="G80" i="15"/>
  <c r="G36" i="15"/>
  <c r="G74" i="15" s="1"/>
  <c r="G50" i="15"/>
  <c r="F76" i="14"/>
  <c r="F19" i="14"/>
  <c r="F66" i="13"/>
  <c r="F70" i="13" s="1"/>
  <c r="E75" i="14"/>
  <c r="E36" i="14"/>
  <c r="H70" i="16"/>
  <c r="D69" i="16"/>
  <c r="D81" i="16" s="1"/>
  <c r="E69" i="16"/>
  <c r="E81" i="16" s="1"/>
  <c r="D42" i="13"/>
  <c r="I74" i="16"/>
  <c r="I78" i="16" s="1"/>
  <c r="K72" i="16"/>
  <c r="K80" i="16" s="1"/>
  <c r="K51" i="16"/>
  <c r="D80" i="15"/>
  <c r="D73" i="15"/>
  <c r="E80" i="15"/>
  <c r="E3" i="15"/>
  <c r="C36" i="15"/>
  <c r="C69" i="15"/>
  <c r="E62" i="14"/>
  <c r="E70" i="16"/>
  <c r="E78" i="16" s="1"/>
  <c r="E60" i="13"/>
  <c r="E72" i="13" s="1"/>
  <c r="D72" i="16"/>
  <c r="D80" i="16" s="1"/>
  <c r="E51" i="16"/>
  <c r="E72" i="16"/>
  <c r="E80" i="16" s="1"/>
  <c r="D3" i="13"/>
  <c r="C3" i="13"/>
  <c r="C42" i="13"/>
  <c r="E3" i="13"/>
  <c r="E62" i="13"/>
  <c r="E70" i="13" s="1"/>
  <c r="D60" i="13"/>
  <c r="D72" i="13" s="1"/>
  <c r="F28" i="13"/>
  <c r="F65" i="13" s="1"/>
  <c r="C71" i="16"/>
  <c r="C79" i="16" s="1"/>
  <c r="C50" i="16"/>
  <c r="C71" i="15"/>
  <c r="C79" i="15" s="1"/>
  <c r="E79" i="15"/>
  <c r="F64" i="14"/>
  <c r="G3" i="16"/>
  <c r="G71" i="16"/>
  <c r="G79" i="16" s="1"/>
  <c r="C69" i="16"/>
  <c r="C81" i="16" s="1"/>
  <c r="C73" i="16"/>
  <c r="F3" i="13"/>
  <c r="D70" i="13"/>
  <c r="C50" i="15"/>
  <c r="E76" i="14"/>
  <c r="E80" i="14" s="1"/>
  <c r="D76" i="14"/>
  <c r="D13" i="14"/>
  <c r="F12" i="14"/>
  <c r="F5" i="14"/>
  <c r="C53" i="14"/>
  <c r="C52" i="14" s="1"/>
  <c r="C76" i="14"/>
  <c r="C80" i="14" s="1"/>
  <c r="H36" i="16"/>
  <c r="H74" i="16" s="1"/>
  <c r="H75" i="16"/>
  <c r="H79" i="16" s="1"/>
  <c r="F75" i="16"/>
  <c r="F79" i="16" s="1"/>
  <c r="F50" i="16"/>
  <c r="J50" i="16"/>
  <c r="I72" i="16"/>
  <c r="I80" i="16" s="1"/>
  <c r="I51" i="16"/>
  <c r="J73" i="16"/>
  <c r="J69" i="16"/>
  <c r="I69" i="16"/>
  <c r="E16" i="14"/>
  <c r="K13" i="16"/>
  <c r="E27" i="14"/>
  <c r="K18" i="16"/>
  <c r="K3" i="16" s="1"/>
  <c r="D30" i="14"/>
  <c r="F32" i="14"/>
  <c r="F30" i="14" s="1"/>
  <c r="F23" i="14"/>
  <c r="F37" i="14"/>
  <c r="L44" i="15"/>
  <c r="C5" i="14"/>
  <c r="C75" i="14"/>
  <c r="F80" i="16"/>
  <c r="G3" i="15"/>
  <c r="J36" i="15"/>
  <c r="J74" i="15" s="1"/>
  <c r="J78" i="15" s="1"/>
  <c r="K79" i="15"/>
  <c r="H79" i="15"/>
  <c r="H36" i="15"/>
  <c r="H50" i="15"/>
  <c r="F10" i="14"/>
  <c r="F17" i="14"/>
  <c r="K69" i="16" l="1"/>
  <c r="K81" i="16" s="1"/>
  <c r="G79" i="15"/>
  <c r="C50" i="14"/>
  <c r="C3" i="14"/>
  <c r="C71" i="14"/>
  <c r="C79" i="14" s="1"/>
  <c r="F36" i="15"/>
  <c r="F50" i="15"/>
  <c r="D51" i="14"/>
  <c r="D72" i="14"/>
  <c r="D80" i="14" s="1"/>
  <c r="F27" i="14"/>
  <c r="E18" i="14"/>
  <c r="E13" i="14"/>
  <c r="E11" i="14"/>
  <c r="C69" i="14"/>
  <c r="C81" i="14" s="1"/>
  <c r="C73" i="14"/>
  <c r="F11" i="14"/>
  <c r="F16" i="14"/>
  <c r="F13" i="14" s="1"/>
  <c r="K79" i="16"/>
  <c r="D61" i="13"/>
  <c r="D69" i="13" s="1"/>
  <c r="D41" i="13"/>
  <c r="E77" i="14"/>
  <c r="E69" i="14"/>
  <c r="E81" i="14" s="1"/>
  <c r="C74" i="15"/>
  <c r="C78" i="15" s="1"/>
  <c r="C49" i="15"/>
  <c r="E70" i="15"/>
  <c r="E78" i="15" s="1"/>
  <c r="E49" i="15"/>
  <c r="H78" i="16"/>
  <c r="E74" i="14"/>
  <c r="F51" i="14"/>
  <c r="F72" i="14"/>
  <c r="F80" i="14" s="1"/>
  <c r="H74" i="15"/>
  <c r="H78" i="15" s="1"/>
  <c r="H49" i="15"/>
  <c r="G70" i="15"/>
  <c r="G78" i="15" s="1"/>
  <c r="G49" i="15"/>
  <c r="F79" i="15"/>
  <c r="D44" i="14"/>
  <c r="L43" i="15"/>
  <c r="L41" i="15" s="1"/>
  <c r="L75" i="15" s="1"/>
  <c r="K70" i="16"/>
  <c r="K78" i="16" s="1"/>
  <c r="K49" i="16"/>
  <c r="F61" i="13"/>
  <c r="F69" i="13" s="1"/>
  <c r="F41" i="13"/>
  <c r="G49" i="16"/>
  <c r="G70" i="16"/>
  <c r="G78" i="16" s="1"/>
  <c r="E61" i="13"/>
  <c r="E69" i="13" s="1"/>
  <c r="E41" i="13"/>
  <c r="C61" i="13"/>
  <c r="C69" i="13" s="1"/>
  <c r="C41" i="13"/>
  <c r="K50" i="16"/>
  <c r="H49" i="16"/>
  <c r="J49" i="15"/>
  <c r="L36" i="15" l="1"/>
  <c r="F74" i="15"/>
  <c r="F78" i="15" s="1"/>
  <c r="F49" i="15"/>
  <c r="C70" i="14"/>
  <c r="C78" i="14" s="1"/>
  <c r="C49" i="14"/>
  <c r="D43" i="14"/>
  <c r="D41" i="14" s="1"/>
  <c r="F44" i="14"/>
  <c r="F43" i="14" s="1"/>
  <c r="F41" i="14" s="1"/>
  <c r="E3" i="14"/>
  <c r="E50" i="14"/>
  <c r="E71" i="14"/>
  <c r="E79" i="14" s="1"/>
  <c r="F75" i="14" l="1"/>
  <c r="F36" i="14"/>
  <c r="E70" i="14"/>
  <c r="E78" i="14" s="1"/>
  <c r="E49" i="14"/>
  <c r="D36" i="14"/>
  <c r="D75" i="14"/>
  <c r="D18" i="15" l="1"/>
  <c r="L26" i="15"/>
  <c r="L18" i="15" l="1"/>
  <c r="L71" i="15" s="1"/>
  <c r="M79" i="15" s="1"/>
  <c r="D26" i="14"/>
  <c r="D71" i="15"/>
  <c r="D79" i="15" s="1"/>
  <c r="D3" i="15"/>
  <c r="D50" i="15"/>
  <c r="D49" i="15" l="1"/>
  <c r="D70" i="15"/>
  <c r="F26" i="14"/>
  <c r="F18" i="14" s="1"/>
  <c r="D18" i="14"/>
  <c r="L3" i="15"/>
  <c r="L50" i="15"/>
  <c r="D71" i="14" l="1"/>
  <c r="D79" i="14" s="1"/>
  <c r="D3" i="14"/>
  <c r="D50" i="14"/>
  <c r="L70" i="15"/>
  <c r="L49" i="15"/>
  <c r="F3" i="14"/>
  <c r="F71" i="14"/>
  <c r="F79" i="14" s="1"/>
  <c r="F50" i="14"/>
  <c r="F70" i="14" l="1"/>
  <c r="F49" i="14"/>
  <c r="D70" i="14"/>
  <c r="D49" i="14"/>
  <c r="D67" i="15" l="1"/>
  <c r="D63" i="15" l="1"/>
  <c r="D62" i="15" s="1"/>
  <c r="L67" i="15"/>
  <c r="D77" i="15" l="1"/>
  <c r="D74" i="15"/>
  <c r="D69" i="15"/>
  <c r="D67" i="14"/>
  <c r="L63" i="15"/>
  <c r="L62" i="15" s="1"/>
  <c r="F67" i="14" l="1"/>
  <c r="F63" i="14" s="1"/>
  <c r="F62" i="14" s="1"/>
  <c r="D63" i="14"/>
  <c r="D62" i="14" s="1"/>
  <c r="L77" i="15"/>
  <c r="L69" i="15"/>
  <c r="L74" i="15"/>
  <c r="D69" i="14" l="1"/>
  <c r="D81" i="14" s="1"/>
  <c r="D74" i="14"/>
  <c r="D78" i="14" s="1"/>
  <c r="D77" i="14"/>
  <c r="F74" i="14"/>
  <c r="F78" i="14" s="1"/>
  <c r="F77" i="14"/>
  <c r="F69" i="14"/>
  <c r="F81" i="14" s="1"/>
</calcChain>
</file>

<file path=xl/sharedStrings.xml><?xml version="1.0" encoding="utf-8"?>
<sst xmlns="http://schemas.openxmlformats.org/spreadsheetml/2006/main" count="557" uniqueCount="160">
  <si>
    <t>I.</t>
  </si>
  <si>
    <t>Személyi juttatások</t>
  </si>
  <si>
    <t>Munkaadókat terhelő járulékok és szociális hozzájárulási adó</t>
  </si>
  <si>
    <t>Dologi kiadások</t>
  </si>
  <si>
    <t>Közhatalmi bevételek</t>
  </si>
  <si>
    <t>Működési célú átvett pénzeszköz</t>
  </si>
  <si>
    <t>II.</t>
  </si>
  <si>
    <t>Felhalmozási célú átvett pénzeszköz</t>
  </si>
  <si>
    <t>Kötelező feladatok</t>
  </si>
  <si>
    <t>Nem kötelező feladatok</t>
  </si>
  <si>
    <t>Mindösszesen</t>
  </si>
  <si>
    <t>Összesítés</t>
  </si>
  <si>
    <t xml:space="preserve">Önkormányzatok működési támogatásai </t>
  </si>
  <si>
    <t>Működési célú támogatások államháztartáson belülről</t>
  </si>
  <si>
    <t>Felhalmozási célú támogatások államháztartáson belülről</t>
  </si>
  <si>
    <t>Gépjármű adók</t>
  </si>
  <si>
    <t>Működési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</si>
  <si>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</si>
  <si>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</si>
  <si>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</si>
  <si>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</si>
  <si>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</si>
  <si>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</si>
  <si>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</si>
  <si>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</si>
  <si>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</si>
  <si>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</si>
  <si>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</t>
  </si>
  <si>
    <t>Immateriális javak értékesítése</t>
  </si>
  <si>
    <t>Ingatlanok értékesítése</t>
  </si>
  <si>
    <t>Egyéb tárgyi eszközök értékesítése</t>
  </si>
  <si>
    <t>EGYENLEG (I.-II.)</t>
  </si>
  <si>
    <t>Működési</t>
  </si>
  <si>
    <t>Felhalmozási</t>
  </si>
  <si>
    <t xml:space="preserve">FINANSZÍROZÁSI BEVÉTELEK </t>
  </si>
  <si>
    <t>Hitel-, kölcsöntörlesztés államháztartáson kívülre</t>
  </si>
  <si>
    <t>Hitel-, kölcsönfelvétel államháztartáson kívülről</t>
  </si>
  <si>
    <t>Belföldi értékpapírok bevételei</t>
  </si>
  <si>
    <t>Maradvány igénybevétele</t>
  </si>
  <si>
    <t>Belföldi finanszírozás bevételei</t>
  </si>
  <si>
    <t>Külföldi finanszírozás bevételei</t>
  </si>
  <si>
    <t>FINANSZÍROZÁSI KIADÁSOK</t>
  </si>
  <si>
    <t>Belföldi értékpapírok kiadásai</t>
  </si>
  <si>
    <t>Központi, irányító szervi támogatások folyósítása</t>
  </si>
  <si>
    <t>KÖLTSÉGVETÉSI EGYENLEG</t>
  </si>
  <si>
    <t>Ebből: tartalék (4.sz.melléklet)</t>
  </si>
  <si>
    <t>FINANSZÍROZÁSI EGYENLEG (III.-IV.)</t>
  </si>
  <si>
    <t>BEVÉTELEK MINDÖSSZESEN (I.+III.)</t>
  </si>
  <si>
    <t>KIADÁSOK MINDÖSSZESEN (II.+IV.)</t>
  </si>
  <si>
    <t>K1</t>
  </si>
  <si>
    <t>K2</t>
  </si>
  <si>
    <t>K3</t>
  </si>
  <si>
    <t>K4</t>
  </si>
  <si>
    <t>K5</t>
  </si>
  <si>
    <t>K512</t>
  </si>
  <si>
    <t>K6</t>
  </si>
  <si>
    <t>K7</t>
  </si>
  <si>
    <t>K8</t>
  </si>
  <si>
    <t xml:space="preserve"> KÖLTSÉGVETÉSI KIADÁSOK </t>
  </si>
  <si>
    <t>Működési tartalék</t>
  </si>
  <si>
    <t>Felhalmozási tartalék</t>
  </si>
  <si>
    <t>B811</t>
  </si>
  <si>
    <t>B812</t>
  </si>
  <si>
    <t>B813</t>
  </si>
  <si>
    <t>Ebből: működési</t>
  </si>
  <si>
    <t xml:space="preserve">            fejlesztései</t>
  </si>
  <si>
    <t>B814</t>
  </si>
  <si>
    <t>B82</t>
  </si>
  <si>
    <t>K911</t>
  </si>
  <si>
    <t>K912</t>
  </si>
  <si>
    <t>K915</t>
  </si>
  <si>
    <t>Külföldi finanszírozás kiadásai</t>
  </si>
  <si>
    <t>K92</t>
  </si>
  <si>
    <t xml:space="preserve"> KÖLTSÉGVETÉSI BEVÉTELEK</t>
  </si>
  <si>
    <t>B11</t>
  </si>
  <si>
    <t>B1</t>
  </si>
  <si>
    <t>B2</t>
  </si>
  <si>
    <t>B3</t>
  </si>
  <si>
    <t>B34</t>
  </si>
  <si>
    <t>B351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</si>
  <si>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</si>
  <si>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</si>
  <si>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</si>
  <si>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</si>
  <si>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</si>
  <si>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</si>
  <si>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</si>
  <si>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</si>
  <si>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</si>
  <si>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</si>
  <si>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</si>
  <si>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</si>
  <si>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</si>
  <si>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</si>
  <si>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</si>
  <si>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</si>
  <si>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</si>
  <si>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</si>
  <si>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B6</t>
  </si>
  <si>
    <t>B7</t>
  </si>
  <si>
    <t>B81</t>
  </si>
  <si>
    <t>B816</t>
  </si>
  <si>
    <t>Központi, önkormányzattól kapott támogatás</t>
  </si>
  <si>
    <t>K511</t>
  </si>
  <si>
    <t>B35</t>
  </si>
  <si>
    <t>Termékek és szolgáltatások adói</t>
  </si>
  <si>
    <t>Vagyoni tipusú adók (építményadó, ép.utáni IFA, magánsz.komm.adója, telekadó)</t>
  </si>
  <si>
    <t>Értékesítési és forgalmi adók (IPA)</t>
  </si>
  <si>
    <t>Egyéb áruhasználati és szolgáltatási adók (tart.utáni IFA, talajterhelési díj)</t>
  </si>
  <si>
    <t>Egyéb közhatalmi bevételek (illeték, bírság)</t>
  </si>
  <si>
    <t>Államháztartáson belüli megelőlegezések</t>
  </si>
  <si>
    <t>III.B8</t>
  </si>
  <si>
    <t>IV.K9</t>
  </si>
  <si>
    <t>Ebből: egyéb működési célú támogatások (8.sz.melléklet)</t>
  </si>
  <si>
    <t>K91</t>
  </si>
  <si>
    <t>Belföldi finanszírozás kiadásai</t>
  </si>
  <si>
    <r>
      <rPr>
        <b/>
        <i/>
        <sz val="10"/>
        <color indexed="8"/>
        <rFont val="Times New Roman"/>
        <family val="1"/>
        <charset val="238"/>
      </rPr>
      <t xml:space="preserve">Ebből: </t>
    </r>
    <r>
      <rPr>
        <b/>
        <sz val="10"/>
        <color indexed="8"/>
        <rFont val="Times New Roman"/>
        <family val="1"/>
        <charset val="238"/>
      </rPr>
      <t>Működési</t>
    </r>
  </si>
  <si>
    <r>
      <rPr>
        <b/>
        <i/>
        <sz val="10"/>
        <color indexed="8"/>
        <rFont val="Times New Roman"/>
        <family val="1"/>
        <charset val="238"/>
      </rPr>
      <t>Ebből:</t>
    </r>
    <r>
      <rPr>
        <b/>
        <sz val="10"/>
        <color indexed="8"/>
        <rFont val="Times New Roman"/>
        <family val="1"/>
        <charset val="238"/>
      </rPr>
      <t xml:space="preserve"> Felhalmozási</t>
    </r>
  </si>
  <si>
    <r>
      <rPr>
        <b/>
        <i/>
        <sz val="10"/>
        <color indexed="8"/>
        <rFont val="Times New Roman"/>
        <family val="1"/>
        <charset val="238"/>
      </rPr>
      <t>Ebből:</t>
    </r>
    <r>
      <rPr>
        <b/>
        <sz val="10"/>
        <color indexed="8"/>
        <rFont val="Times New Roman"/>
        <family val="1"/>
        <charset val="238"/>
      </rPr>
      <t xml:space="preserve"> Működési</t>
    </r>
  </si>
  <si>
    <r>
      <rPr>
        <b/>
        <i/>
        <sz val="10"/>
        <color indexed="8"/>
        <rFont val="Times New Roman"/>
        <family val="1"/>
        <charset val="238"/>
      </rPr>
      <t xml:space="preserve">Ebből: </t>
    </r>
    <r>
      <rPr>
        <b/>
        <sz val="10"/>
        <color indexed="8"/>
        <rFont val="Times New Roman"/>
        <family val="1"/>
        <charset val="238"/>
      </rPr>
      <t>Felhalmozási</t>
    </r>
  </si>
  <si>
    <r>
      <rPr>
        <b/>
        <i/>
        <sz val="10"/>
        <color indexed="8"/>
        <rFont val="Times New Roman"/>
        <family val="1"/>
        <charset val="238"/>
      </rPr>
      <t>Ebből:</t>
    </r>
    <r>
      <rPr>
        <b/>
        <sz val="10"/>
        <color indexed="8"/>
        <rFont val="Times New Roman"/>
        <family val="1"/>
        <charset val="238"/>
      </rPr>
      <t xml:space="preserve"> Finanszírozási</t>
    </r>
  </si>
  <si>
    <r>
      <t xml:space="preserve">Ellátottak pénzbeli juttatásai </t>
    </r>
    <r>
      <rPr>
        <b/>
        <i/>
        <sz val="10"/>
        <color indexed="8"/>
        <rFont val="Times New Roman"/>
        <family val="1"/>
        <charset val="238"/>
      </rPr>
      <t>(6.sz.melléklet)</t>
    </r>
  </si>
  <si>
    <r>
      <t xml:space="preserve">Egyéb működési célú kiadások </t>
    </r>
    <r>
      <rPr>
        <b/>
        <i/>
        <sz val="10"/>
        <color indexed="8"/>
        <rFont val="Times New Roman"/>
        <family val="1"/>
        <charset val="238"/>
      </rPr>
      <t>(4. és 8-sz.melléklet)</t>
    </r>
  </si>
  <si>
    <r>
      <t>Beruházások</t>
    </r>
    <r>
      <rPr>
        <b/>
        <i/>
        <sz val="10"/>
        <color indexed="8"/>
        <rFont val="Times New Roman"/>
        <family val="1"/>
        <charset val="238"/>
      </rPr>
      <t xml:space="preserve"> (3/a sz.melléklet)</t>
    </r>
  </si>
  <si>
    <r>
      <t>Felújítások</t>
    </r>
    <r>
      <rPr>
        <b/>
        <i/>
        <sz val="10"/>
        <color indexed="8"/>
        <rFont val="Times New Roman"/>
        <family val="1"/>
        <charset val="238"/>
      </rPr>
      <t xml:space="preserve"> (3/c sz. melléklet)  </t>
    </r>
  </si>
  <si>
    <t>Összesen</t>
  </si>
  <si>
    <r>
      <t>Egyéb felhalmozási célú kiadások</t>
    </r>
    <r>
      <rPr>
        <b/>
        <i/>
        <sz val="10"/>
        <color indexed="8"/>
        <rFont val="Times New Roman"/>
        <family val="1"/>
        <charset val="238"/>
      </rPr>
      <t xml:space="preserve"> (8.sz.melléklet)</t>
    </r>
  </si>
  <si>
    <t>Pilisszentlászló Község Önkormányzat</t>
  </si>
  <si>
    <t>2014
Előirányzat</t>
  </si>
  <si>
    <t>2015 Előirányzat</t>
  </si>
  <si>
    <t>Önkormányzat
Összesen</t>
  </si>
  <si>
    <t>Intézmények
Összesen</t>
  </si>
  <si>
    <t>Társadalombiztosítási pénzalaptól</t>
  </si>
  <si>
    <t>Helyi önkorm,ányztattól</t>
  </si>
  <si>
    <t>Egyéb működési támogatás ÁH belülről</t>
  </si>
  <si>
    <t>Elkülönített állami pénzalaptól</t>
  </si>
  <si>
    <t>B16</t>
  </si>
  <si>
    <t>Helyi önkormányzattól</t>
  </si>
  <si>
    <t>Egyéb működési támogaát ÁHB</t>
  </si>
  <si>
    <t>Pilisszentlászló Szlovák Nemzetiségi Önkormányzat</t>
  </si>
  <si>
    <t>B411</t>
  </si>
  <si>
    <t>Egyéb különféle bevételek</t>
  </si>
  <si>
    <t>Biztosító térítése</t>
  </si>
  <si>
    <t>K914</t>
  </si>
  <si>
    <t>Megeléőlegezések</t>
  </si>
  <si>
    <t>Megelőlegezések</t>
  </si>
  <si>
    <t>K513</t>
  </si>
  <si>
    <t>K513,</t>
  </si>
  <si>
    <t xml:space="preserve">4. módosítás </t>
  </si>
  <si>
    <t>2016
Előirányzat</t>
  </si>
  <si>
    <t>2017 Előirányzat</t>
  </si>
  <si>
    <t xml:space="preserve">3. módosítás  </t>
  </si>
  <si>
    <t>2016.
Előirányzat</t>
  </si>
  <si>
    <t>2017.  Előirányzat</t>
  </si>
  <si>
    <t>Pilisszentlászlói Vadvirág  Óvoda</t>
  </si>
  <si>
    <t>1. módosítás 2017.04.12.</t>
  </si>
  <si>
    <t>2. módosítás  2017.09.26.</t>
  </si>
  <si>
    <t>1. módosítás  2017.04.12.</t>
  </si>
  <si>
    <t>oké</t>
  </si>
  <si>
    <t>3. módosítás 2017.11.21.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</si>
</sst>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4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3" fontId="1" fillId="5" borderId="3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1" fillId="7" borderId="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/>
    </xf>
    <xf numFmtId="3" fontId="1" fillId="8" borderId="22" xfId="0" applyNumberFormat="1" applyFont="1" applyFill="1" applyBorder="1" applyAlignment="1">
      <alignment horizontal="right" vertical="center"/>
    </xf>
    <xf numFmtId="0" fontId="1" fillId="9" borderId="19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 wrapText="1"/>
    </xf>
    <xf numFmtId="3" fontId="1" fillId="4" borderId="9" xfId="0" applyNumberFormat="1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9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3" fontId="1" fillId="9" borderId="6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1" fillId="3" borderId="24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1" xfId="0" applyFont="1" applyFill="1" applyBorder="1" applyAlignment="1">
      <alignment vertical="center"/>
    </xf>
    <xf numFmtId="3" fontId="1" fillId="8" borderId="6" xfId="0" applyNumberFormat="1" applyFont="1" applyFill="1" applyBorder="1" applyAlignment="1">
      <alignment horizontal="right" vertical="center"/>
    </xf>
    <xf numFmtId="0" fontId="1" fillId="7" borderId="11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0" fontId="1" fillId="3" borderId="25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13" xfId="0" applyNumberFormat="1" applyFont="1" applyBorder="1" applyAlignment="1">
      <alignment horizontal="right" vertical="center" wrapText="1"/>
    </xf>
    <xf numFmtId="0" fontId="3" fillId="7" borderId="19" xfId="0" applyFont="1" applyFill="1" applyBorder="1" applyAlignment="1">
      <alignment vertical="center"/>
    </xf>
    <xf numFmtId="0" fontId="3" fillId="7" borderId="26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22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1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2" xfId="1"/>
    <cellStyle name="Normal 13_Ktghelyi ter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A/2017%20PILISSZENTL&#193;SZL&#211;/2017%20k&#246;lt&#233;sgvet&#233;s/2017_Indokl&#225;s_Pilisszentl&#225;szl&#243;eredeti%201701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A/2017%20PILISSZENTL&#193;SZL&#211;/2017%20k&#246;lt&#233;sgvet&#233;s/EI%20m&#243;dos&#237;t&#225;sok/1%20m&#243;dos&#237;t&#225;s/20170412%20%201.%20ei%20m&#243;d%202%20verzi&#24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EA/2017%20PILISSZENTL&#193;SZL&#211;/2017%20k&#246;lt&#233;sgvet&#233;s/EI%20m&#243;dos&#237;t&#225;sok/1%20m&#243;dos&#237;t&#225;s/20170412%20%201.%20ei%20m&#243;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A/2017%20PILISSZENTL&#193;SZL&#211;/2017%20k&#246;lt&#233;sgvet&#233;s/2017%20K&#214;LTS&#201;GVET&#201;S%20OVI/2017_Indokl&#225;s_Vadvir&#225;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ŰKÍTETT 2017"/>
      <sheetName val="személyi kiadások"/>
      <sheetName val="várható maradvány 2016ról"/>
      <sheetName val="várható kiadások 2017"/>
      <sheetName val="kiadások k1-k9"/>
      <sheetName val="bevétel"/>
      <sheetName val="összesítő táblák"/>
      <sheetName val="FŐSZÁMOK"/>
      <sheetName val="pe átadás, támogatások"/>
      <sheetName val="ellátottak juttaásai"/>
    </sheetNames>
    <sheetDataSet>
      <sheetData sheetId="0" refreshError="1"/>
      <sheetData sheetId="1" refreshError="1">
        <row r="6">
          <cell r="AE6">
            <v>12304800</v>
          </cell>
        </row>
        <row r="34">
          <cell r="AE34">
            <v>2986506.8400000003</v>
          </cell>
        </row>
      </sheetData>
      <sheetData sheetId="2" refreshError="1"/>
      <sheetData sheetId="3" refreshError="1"/>
      <sheetData sheetId="4" refreshError="1">
        <row r="6">
          <cell r="CA6">
            <v>26156594.829999998</v>
          </cell>
        </row>
        <row r="95">
          <cell r="CA95">
            <v>3765000</v>
          </cell>
        </row>
        <row r="104">
          <cell r="CA104">
            <v>450000</v>
          </cell>
        </row>
        <row r="117">
          <cell r="CA117">
            <v>971779</v>
          </cell>
        </row>
        <row r="119">
          <cell r="CA119">
            <v>0</v>
          </cell>
        </row>
        <row r="131">
          <cell r="CA131">
            <v>34050558</v>
          </cell>
        </row>
      </sheetData>
      <sheetData sheetId="5" refreshError="1">
        <row r="7">
          <cell r="AQ7">
            <v>47028107</v>
          </cell>
        </row>
        <row r="18">
          <cell r="AQ18">
            <v>3500000</v>
          </cell>
        </row>
        <row r="19">
          <cell r="AQ19">
            <v>4247131.2</v>
          </cell>
        </row>
        <row r="31">
          <cell r="AQ31">
            <v>7875000</v>
          </cell>
        </row>
        <row r="34">
          <cell r="AQ34">
            <v>13500000</v>
          </cell>
        </row>
        <row r="37">
          <cell r="AQ37">
            <v>3985000</v>
          </cell>
        </row>
        <row r="50">
          <cell r="AQ50">
            <v>250000</v>
          </cell>
        </row>
        <row r="55">
          <cell r="AQ55">
            <v>200000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ületi"/>
      <sheetName val="állami"/>
      <sheetName val="intézményi"/>
      <sheetName val="egyéb"/>
      <sheetName val="maradvány"/>
      <sheetName val="maradvbány kimutatás"/>
      <sheetName val="Polg. m"/>
      <sheetName val="Tartalék"/>
      <sheetName val="FŐSZÁMOK"/>
    </sheetNames>
    <sheetDataSet>
      <sheetData sheetId="0"/>
      <sheetData sheetId="1"/>
      <sheetData sheetId="2"/>
      <sheetData sheetId="3"/>
      <sheetData sheetId="4">
        <row r="7">
          <cell r="D7">
            <v>7867711</v>
          </cell>
        </row>
        <row r="8">
          <cell r="D8">
            <v>3619500</v>
          </cell>
        </row>
        <row r="9">
          <cell r="D9">
            <v>16370567</v>
          </cell>
        </row>
        <row r="12">
          <cell r="D12">
            <v>5652776</v>
          </cell>
        </row>
        <row r="13">
          <cell r="D13">
            <v>1000000</v>
          </cell>
        </row>
        <row r="14">
          <cell r="D14">
            <v>500000</v>
          </cell>
        </row>
        <row r="16">
          <cell r="D16">
            <v>15000000</v>
          </cell>
        </row>
        <row r="17">
          <cell r="D17">
            <v>3521250</v>
          </cell>
        </row>
        <row r="18">
          <cell r="D18">
            <v>2000000</v>
          </cell>
        </row>
        <row r="19">
          <cell r="D19">
            <v>500000</v>
          </cell>
        </row>
        <row r="21">
          <cell r="D21">
            <v>1702823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ületi"/>
      <sheetName val="állami"/>
      <sheetName val="intézményi"/>
      <sheetName val="egyéb"/>
      <sheetName val="maradvány"/>
      <sheetName val="maradvbány kimutatás"/>
      <sheetName val="Polg. m"/>
      <sheetName val="Tartalék"/>
      <sheetName val="FŐSZÁMOK"/>
    </sheetNames>
    <sheetDataSet>
      <sheetData sheetId="0"/>
      <sheetData sheetId="1"/>
      <sheetData sheetId="2"/>
      <sheetData sheetId="3"/>
      <sheetData sheetId="4">
        <row r="6">
          <cell r="C6">
            <v>62756762</v>
          </cell>
        </row>
        <row r="10">
          <cell r="D10">
            <v>647700</v>
          </cell>
        </row>
        <row r="11">
          <cell r="D11">
            <v>1581055</v>
          </cell>
        </row>
        <row r="15">
          <cell r="D15">
            <v>300000</v>
          </cell>
        </row>
        <row r="23">
          <cell r="D23">
            <v>2493380</v>
          </cell>
        </row>
        <row r="27">
          <cell r="C27">
            <v>1197018</v>
          </cell>
        </row>
        <row r="28">
          <cell r="D28">
            <v>1197018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élyi kiadások"/>
      <sheetName val="dologi kiadások"/>
      <sheetName val="bevétel"/>
      <sheetName val="Munka1"/>
    </sheetNames>
    <sheetDataSet>
      <sheetData sheetId="0">
        <row r="6">
          <cell r="G6">
            <v>18941600</v>
          </cell>
        </row>
        <row r="34">
          <cell r="G34">
            <v>5535227.5744000003</v>
          </cell>
        </row>
      </sheetData>
      <sheetData sheetId="1">
        <row r="6">
          <cell r="W6">
            <v>10665430</v>
          </cell>
        </row>
      </sheetData>
      <sheetData sheetId="2">
        <row r="43">
          <cell r="X43">
            <v>5212000</v>
          </cell>
        </row>
        <row r="50">
          <cell r="AA50">
            <v>762000</v>
          </cell>
        </row>
        <row r="55">
          <cell r="AA55">
            <v>326700</v>
          </cell>
        </row>
        <row r="63">
          <cell r="AA63">
            <v>3000</v>
          </cell>
        </row>
        <row r="84">
          <cell r="AA84">
            <v>34050558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zoomScale="96" zoomScaleNormal="96" zoomScaleSheetLayoutView="96" workbookViewId="0">
      <pane xSplit="2" ySplit="2" topLeftCell="C64" activePane="bottomRight" state="frozen"/>
      <selection activeCell="B17" sqref="B17"/>
      <selection pane="topRight" activeCell="B17" sqref="B17"/>
      <selection pane="bottomLeft" activeCell="B17" sqref="B17"/>
      <selection pane="bottomRight" sqref="A1:F81"/>
    </sheetView>
  </sheetViews>
  <sheetFormatPr defaultColWidth="9.28515625" defaultRowHeight="15" x14ac:dyDescent="0.25"/>
  <cols>
    <col min="1" max="1" width="6.7109375" style="12" customWidth="1"/>
    <col min="2" max="2" width="70.7109375" style="12" customWidth="1"/>
    <col min="3" max="3" width="12.7109375" style="19" customWidth="1"/>
    <col min="4" max="4" width="15.7109375" style="19" bestFit="1" customWidth="1"/>
    <col min="5" max="5" width="13.5703125" style="19" bestFit="1" customWidth="1"/>
    <col min="6" max="6" width="14.42578125" style="19" bestFit="1" customWidth="1"/>
    <col min="7" max="16384" width="9.28515625" style="1"/>
  </cols>
  <sheetData>
    <row r="1" spans="1:6" ht="24" customHeight="1" x14ac:dyDescent="0.25">
      <c r="A1" s="116"/>
      <c r="B1" s="118" t="s">
        <v>11</v>
      </c>
      <c r="C1" s="114" t="s">
        <v>152</v>
      </c>
      <c r="D1" s="120" t="s">
        <v>153</v>
      </c>
      <c r="E1" s="121"/>
      <c r="F1" s="122"/>
    </row>
    <row r="2" spans="1:6" ht="49.5" customHeight="1" thickBot="1" x14ac:dyDescent="0.3">
      <c r="A2" s="117"/>
      <c r="B2" s="119"/>
      <c r="C2" s="115"/>
      <c r="D2" s="105" t="s">
        <v>130</v>
      </c>
      <c r="E2" s="105" t="s">
        <v>131</v>
      </c>
      <c r="F2" s="105" t="s">
        <v>10</v>
      </c>
    </row>
    <row r="3" spans="1:6" ht="15.75" thickBot="1" x14ac:dyDescent="0.3">
      <c r="A3" s="71" t="s">
        <v>0</v>
      </c>
      <c r="B3" s="80" t="s">
        <v>73</v>
      </c>
      <c r="C3" s="83">
        <f>C4+C5+C10+C11+C18+C30+C34+C35</f>
        <v>84297559</v>
      </c>
      <c r="D3" s="83">
        <f>D4+D5+D10+D11+D18+D30+D34+D35</f>
        <v>88858701.200000003</v>
      </c>
      <c r="E3" s="83">
        <f>E5+E10+E11+E18+E30+E34+E35</f>
        <v>1644700</v>
      </c>
      <c r="F3" s="83">
        <f>F4+F5+F10+F11+F18+F30+F34+F35</f>
        <v>90503401.200000003</v>
      </c>
    </row>
    <row r="4" spans="1:6" x14ac:dyDescent="0.25">
      <c r="A4" s="54" t="s">
        <v>74</v>
      </c>
      <c r="B4" s="3" t="s">
        <v>12</v>
      </c>
      <c r="C4" s="13">
        <f>'Önk 2a'!C4+'Óvoda 2b'!C4</f>
        <v>45844559</v>
      </c>
      <c r="D4" s="22">
        <f>'Önk 2a'!L4</f>
        <v>49548070</v>
      </c>
      <c r="E4" s="22">
        <f>'Óvoda 2b'!K4</f>
        <v>0</v>
      </c>
      <c r="F4" s="22">
        <f>SUM(D4:E4)</f>
        <v>49548070</v>
      </c>
    </row>
    <row r="5" spans="1:6" x14ac:dyDescent="0.25">
      <c r="A5" s="55" t="s">
        <v>136</v>
      </c>
      <c r="B5" s="8" t="s">
        <v>13</v>
      </c>
      <c r="C5" s="15">
        <f>C6+C7+C8+C9</f>
        <v>8441000</v>
      </c>
      <c r="D5" s="15">
        <f>D6+D7+D8+D9</f>
        <v>7825131.2000000002</v>
      </c>
      <c r="E5" s="15">
        <f>E6+E7+E8+E9</f>
        <v>0</v>
      </c>
      <c r="F5" s="15">
        <f>F6+F7+F8+F9</f>
        <v>7825131.2000000002</v>
      </c>
    </row>
    <row r="6" spans="1:6" x14ac:dyDescent="0.25">
      <c r="A6" s="54"/>
      <c r="B6" s="5" t="s">
        <v>135</v>
      </c>
      <c r="C6" s="42">
        <f>'Önk 2a'!C6+'Óvoda 2b'!C6</f>
        <v>4941000</v>
      </c>
      <c r="D6" s="42">
        <f>'Önk 2a'!L6</f>
        <v>4247131.2</v>
      </c>
      <c r="E6" s="42"/>
      <c r="F6" s="42">
        <f>D6+E6</f>
        <v>4247131.2</v>
      </c>
    </row>
    <row r="7" spans="1:6" x14ac:dyDescent="0.25">
      <c r="A7" s="54"/>
      <c r="B7" s="5" t="s">
        <v>132</v>
      </c>
      <c r="C7" s="42">
        <f>'Önk 2a'!C7+'Óvoda 2b'!C7</f>
        <v>3500000</v>
      </c>
      <c r="D7" s="42">
        <f>'Önk 2a'!L7</f>
        <v>3500000</v>
      </c>
      <c r="E7" s="42"/>
      <c r="F7" s="42">
        <f>D7+E7</f>
        <v>3500000</v>
      </c>
    </row>
    <row r="8" spans="1:6" x14ac:dyDescent="0.25">
      <c r="A8" s="54"/>
      <c r="B8" s="5" t="s">
        <v>137</v>
      </c>
      <c r="C8" s="42">
        <f>'Önk 2a'!C8+'Óvoda 2b'!C8</f>
        <v>0</v>
      </c>
      <c r="D8" s="42">
        <f>'Önk 2a'!L8</f>
        <v>0</v>
      </c>
      <c r="E8" s="42"/>
      <c r="F8" s="42">
        <f>D8+E8</f>
        <v>0</v>
      </c>
    </row>
    <row r="9" spans="1:6" x14ac:dyDescent="0.25">
      <c r="A9" s="54"/>
      <c r="B9" s="5" t="s">
        <v>138</v>
      </c>
      <c r="C9" s="42">
        <f>'Önk 2a'!C9+'Óvoda 2b'!C9</f>
        <v>0</v>
      </c>
      <c r="D9" s="42">
        <f>'Önk 2a'!L9</f>
        <v>78000</v>
      </c>
      <c r="E9" s="42"/>
      <c r="F9" s="42">
        <f>D9+E9</f>
        <v>78000</v>
      </c>
    </row>
    <row r="10" spans="1:6" x14ac:dyDescent="0.25">
      <c r="A10" s="54" t="s">
        <v>76</v>
      </c>
      <c r="B10" s="8" t="s">
        <v>14</v>
      </c>
      <c r="C10" s="42"/>
      <c r="D10" s="42">
        <f>'Önk 2a'!L10</f>
        <v>2222500</v>
      </c>
      <c r="E10" s="42">
        <f>'Óvoda 2b'!K10</f>
        <v>0</v>
      </c>
      <c r="F10" s="42">
        <f>SUM(D10:E10)</f>
        <v>2222500</v>
      </c>
    </row>
    <row r="11" spans="1:6" ht="15.75" thickBot="1" x14ac:dyDescent="0.3">
      <c r="A11" s="56" t="s">
        <v>77</v>
      </c>
      <c r="B11" s="50" t="s">
        <v>4</v>
      </c>
      <c r="C11" s="31">
        <f>C12+C14+C15+C16+C17</f>
        <v>24500000</v>
      </c>
      <c r="D11" s="31">
        <f>D12+D14+D15+D16+D17</f>
        <v>25610000</v>
      </c>
      <c r="E11" s="31">
        <f>E12+E14+E15+E16+E17</f>
        <v>0</v>
      </c>
      <c r="F11" s="31">
        <f>F12+F14+F15+F16+F17</f>
        <v>25610000</v>
      </c>
    </row>
    <row r="12" spans="1:6" x14ac:dyDescent="0.25">
      <c r="A12" s="62" t="s">
        <v>78</v>
      </c>
      <c r="B12" s="49" t="s">
        <v>106</v>
      </c>
      <c r="C12" s="13">
        <f>'Önk 2a'!C12+'Óvoda 2b'!C12+'Szlovák 2c'!C8</f>
        <v>7875000</v>
      </c>
      <c r="D12" s="32">
        <f>'Önk 2a'!L12</f>
        <v>7875000</v>
      </c>
      <c r="E12" s="32">
        <f>'Óvoda 2b'!K12+'Szlovák 2c'!F8</f>
        <v>0</v>
      </c>
      <c r="F12" s="42">
        <f>SUM(D12:E12)</f>
        <v>7875000</v>
      </c>
    </row>
    <row r="13" spans="1:6" x14ac:dyDescent="0.25">
      <c r="A13" s="62" t="s">
        <v>104</v>
      </c>
      <c r="B13" s="49" t="s">
        <v>105</v>
      </c>
      <c r="C13" s="16">
        <f>SUM(C14:C16)</f>
        <v>15985000</v>
      </c>
      <c r="D13" s="16">
        <f>SUM(D14:D16)</f>
        <v>17485000</v>
      </c>
      <c r="E13" s="16">
        <f>SUM(E14:E16)</f>
        <v>0</v>
      </c>
      <c r="F13" s="16">
        <f>SUM(F14:F16)</f>
        <v>17485000</v>
      </c>
    </row>
    <row r="14" spans="1:6" x14ac:dyDescent="0.25">
      <c r="A14" s="63" t="s">
        <v>79</v>
      </c>
      <c r="B14" s="23" t="s">
        <v>107</v>
      </c>
      <c r="C14" s="16">
        <f>'Önk 2a'!C14+'Óvoda 2b'!C14</f>
        <v>12000000</v>
      </c>
      <c r="D14" s="24">
        <f>'Önk 2a'!L14</f>
        <v>13500000</v>
      </c>
      <c r="E14" s="24">
        <f>'Óvoda 2b'!K14</f>
        <v>0</v>
      </c>
      <c r="F14" s="109">
        <f t="shared" ref="F14:F35" si="0">SUM(D14:E14)</f>
        <v>13500000</v>
      </c>
    </row>
    <row r="15" spans="1:6" x14ac:dyDescent="0.25">
      <c r="A15" s="64" t="s">
        <v>80</v>
      </c>
      <c r="B15" s="4" t="s">
        <v>15</v>
      </c>
      <c r="C15" s="16">
        <f>'Önk 2a'!C15+'Óvoda 2b'!C15+'Szlovák 2c'!C11</f>
        <v>3985000</v>
      </c>
      <c r="D15" s="14">
        <f>'Önk 2a'!L15</f>
        <v>3985000</v>
      </c>
      <c r="E15" s="14">
        <f>'Óvoda 2b'!K15</f>
        <v>0</v>
      </c>
      <c r="F15" s="16">
        <f t="shared" si="0"/>
        <v>3985000</v>
      </c>
    </row>
    <row r="16" spans="1:6" x14ac:dyDescent="0.25">
      <c r="A16" s="63" t="s">
        <v>81</v>
      </c>
      <c r="B16" s="25" t="s">
        <v>108</v>
      </c>
      <c r="C16" s="16">
        <f>'Önk 2a'!C16+'Óvoda 2b'!C16+'Szlovák 2c'!C12</f>
        <v>0</v>
      </c>
      <c r="D16" s="24">
        <f>'Önk 2a'!L16</f>
        <v>0</v>
      </c>
      <c r="E16" s="24">
        <f>'Óvoda 2b'!K16</f>
        <v>0</v>
      </c>
      <c r="F16" s="16">
        <f t="shared" si="0"/>
        <v>0</v>
      </c>
    </row>
    <row r="17" spans="1:6" x14ac:dyDescent="0.25">
      <c r="A17" s="64" t="s">
        <v>82</v>
      </c>
      <c r="B17" s="5" t="s">
        <v>109</v>
      </c>
      <c r="C17" s="39">
        <f>'Önk 2a'!C17+'Óvoda 2b'!C17+'Szlovák 2c'!C13</f>
        <v>640000</v>
      </c>
      <c r="D17" s="14">
        <f>'Önk 2a'!L17</f>
        <v>250000</v>
      </c>
      <c r="E17" s="14">
        <f>'Óvoda 2b'!K17</f>
        <v>0</v>
      </c>
      <c r="F17" s="109">
        <f t="shared" si="0"/>
        <v>250000</v>
      </c>
    </row>
    <row r="18" spans="1:6" ht="15.75" thickBot="1" x14ac:dyDescent="0.3">
      <c r="A18" s="58" t="s">
        <v>83</v>
      </c>
      <c r="B18" s="47" t="s">
        <v>16</v>
      </c>
      <c r="C18" s="48">
        <f>SUM(C19:C28)</f>
        <v>5512000</v>
      </c>
      <c r="D18" s="48">
        <f>SUM(D19:D29)</f>
        <v>1693000</v>
      </c>
      <c r="E18" s="48">
        <f>SUM(E19:E29)</f>
        <v>1644700</v>
      </c>
      <c r="F18" s="48">
        <f>SUM(F19:F29)</f>
        <v>3337700</v>
      </c>
    </row>
    <row r="19" spans="1:6" x14ac:dyDescent="0.25">
      <c r="A19" s="60" t="s">
        <v>84</v>
      </c>
      <c r="B19" s="9" t="s">
        <v>17</v>
      </c>
      <c r="C19" s="16">
        <f>'Önk 2a'!C19+'Óvoda 2b'!C19+'Szlovák 2c'!C15</f>
        <v>0</v>
      </c>
      <c r="D19" s="41">
        <f>'Önk 2a'!L19</f>
        <v>92000</v>
      </c>
      <c r="E19" s="41">
        <f>'Óvoda 2b'!K19</f>
        <v>0</v>
      </c>
      <c r="F19" s="18">
        <f t="shared" si="0"/>
        <v>92000</v>
      </c>
    </row>
    <row r="20" spans="1:6" x14ac:dyDescent="0.25">
      <c r="A20" s="60" t="s">
        <v>85</v>
      </c>
      <c r="B20" s="26" t="s">
        <v>18</v>
      </c>
      <c r="C20" s="16">
        <f>'Önk 2a'!C20+'Óvoda 2b'!C20+'Szlovák 2c'!C16</f>
        <v>200000</v>
      </c>
      <c r="D20" s="27">
        <f>'Önk 2a'!L20</f>
        <v>681000</v>
      </c>
      <c r="E20" s="27">
        <f>'Óvoda 2b'!K20</f>
        <v>0</v>
      </c>
      <c r="F20" s="16">
        <f t="shared" si="0"/>
        <v>681000</v>
      </c>
    </row>
    <row r="21" spans="1:6" x14ac:dyDescent="0.25">
      <c r="A21" s="60" t="s">
        <v>86</v>
      </c>
      <c r="B21" s="7" t="s">
        <v>19</v>
      </c>
      <c r="C21" s="16">
        <f>'Önk 2a'!C21+'Óvoda 2b'!C21+'Szlovák 2c'!C17</f>
        <v>908000</v>
      </c>
      <c r="D21" s="18">
        <f>'Önk 2a'!L21</f>
        <v>547000</v>
      </c>
      <c r="E21" s="18">
        <f>'Óvoda 2b'!K21</f>
        <v>1315000</v>
      </c>
      <c r="F21" s="16">
        <f t="shared" si="0"/>
        <v>1862000</v>
      </c>
    </row>
    <row r="22" spans="1:6" x14ac:dyDescent="0.25">
      <c r="A22" s="60" t="s">
        <v>87</v>
      </c>
      <c r="B22" s="26" t="s">
        <v>20</v>
      </c>
      <c r="C22" s="16">
        <f>'Önk 2a'!C22+'Óvoda 2b'!C22+'Szlovák 2c'!C18</f>
        <v>0</v>
      </c>
      <c r="D22" s="27">
        <f>'Önk 2a'!L22</f>
        <v>0</v>
      </c>
      <c r="E22" s="27">
        <f>'Óvoda 2b'!K22</f>
        <v>0</v>
      </c>
      <c r="F22" s="16">
        <f t="shared" si="0"/>
        <v>0</v>
      </c>
    </row>
    <row r="23" spans="1:6" x14ac:dyDescent="0.25">
      <c r="A23" s="60" t="s">
        <v>88</v>
      </c>
      <c r="B23" s="7" t="s">
        <v>21</v>
      </c>
      <c r="C23" s="16">
        <f>'Önk 2a'!C23+'Óvoda 2b'!C23+'Szlovák 2c'!C19</f>
        <v>4304000</v>
      </c>
      <c r="D23" s="17">
        <f>'Önk 2a'!L23</f>
        <v>0</v>
      </c>
      <c r="E23" s="17">
        <f>'Óvoda 2b'!K23</f>
        <v>326700</v>
      </c>
      <c r="F23" s="16">
        <f t="shared" si="0"/>
        <v>326700</v>
      </c>
    </row>
    <row r="24" spans="1:6" x14ac:dyDescent="0.25">
      <c r="A24" s="60" t="s">
        <v>89</v>
      </c>
      <c r="B24" s="26" t="s">
        <v>22</v>
      </c>
      <c r="C24" s="16">
        <f>'Önk 2a'!C24+'Óvoda 2b'!C24+'Szlovák 2c'!C20</f>
        <v>0</v>
      </c>
      <c r="D24" s="28">
        <f>'Önk 2a'!L24</f>
        <v>0</v>
      </c>
      <c r="E24" s="28">
        <f>'Óvoda 2b'!K24</f>
        <v>0</v>
      </c>
      <c r="F24" s="16">
        <f t="shared" si="0"/>
        <v>0</v>
      </c>
    </row>
    <row r="25" spans="1:6" x14ac:dyDescent="0.25">
      <c r="A25" s="60" t="s">
        <v>90</v>
      </c>
      <c r="B25" s="7" t="s">
        <v>23</v>
      </c>
      <c r="C25" s="16">
        <f>'Önk 2a'!C25+'Óvoda 2b'!C25+'Szlovák 2c'!C21</f>
        <v>0</v>
      </c>
      <c r="D25" s="18">
        <f>'Önk 2a'!L25</f>
        <v>0</v>
      </c>
      <c r="E25" s="18">
        <f>'Óvoda 2b'!K25</f>
        <v>0</v>
      </c>
      <c r="F25" s="16">
        <f t="shared" si="0"/>
        <v>0</v>
      </c>
    </row>
    <row r="26" spans="1:6" x14ac:dyDescent="0.25">
      <c r="A26" s="60" t="s">
        <v>91</v>
      </c>
      <c r="B26" s="26" t="s">
        <v>24</v>
      </c>
      <c r="C26" s="16">
        <f>'Önk 2a'!C26+'Óvoda 2b'!C26+'Szlovák 2c'!C22</f>
        <v>100000</v>
      </c>
      <c r="D26" s="109">
        <f>'Önk 2a'!L26</f>
        <v>100000</v>
      </c>
      <c r="E26" s="109">
        <f>'Óvoda 2b'!K26</f>
        <v>3000</v>
      </c>
      <c r="F26" s="16">
        <f t="shared" si="0"/>
        <v>103000</v>
      </c>
    </row>
    <row r="27" spans="1:6" x14ac:dyDescent="0.25">
      <c r="A27" s="60" t="s">
        <v>92</v>
      </c>
      <c r="B27" s="7" t="s">
        <v>25</v>
      </c>
      <c r="C27" s="16">
        <f>'Önk 2a'!C27+'Óvoda 2b'!C27+'Szlovák 2c'!C23</f>
        <v>0</v>
      </c>
      <c r="D27" s="18">
        <f>'Önk 2a'!L27</f>
        <v>0</v>
      </c>
      <c r="E27" s="18">
        <f>'Óvoda 2b'!K27</f>
        <v>0</v>
      </c>
      <c r="F27" s="16">
        <f t="shared" si="0"/>
        <v>0</v>
      </c>
    </row>
    <row r="28" spans="1:6" x14ac:dyDescent="0.25">
      <c r="A28" s="60" t="s">
        <v>93</v>
      </c>
      <c r="B28" s="7" t="s">
        <v>142</v>
      </c>
      <c r="C28" s="16">
        <f>'Önk 2a'!C28+'Óvoda 2b'!C28</f>
        <v>0</v>
      </c>
      <c r="D28" s="16">
        <f>'Önk 2a'!L28</f>
        <v>95000</v>
      </c>
      <c r="E28" s="16">
        <f>'Óvoda 2b'!H29</f>
        <v>0</v>
      </c>
      <c r="F28" s="16">
        <f t="shared" si="0"/>
        <v>95000</v>
      </c>
    </row>
    <row r="29" spans="1:6" x14ac:dyDescent="0.25">
      <c r="A29" s="110" t="s">
        <v>140</v>
      </c>
      <c r="B29" s="111" t="s">
        <v>141</v>
      </c>
      <c r="C29" s="112">
        <f>'Önk 2a'!C28:C29+'Óvoda 2b'!C29</f>
        <v>0</v>
      </c>
      <c r="D29" s="112">
        <f>'Önk 2a'!L29</f>
        <v>178000</v>
      </c>
      <c r="E29" s="112">
        <v>0</v>
      </c>
      <c r="F29" s="112">
        <f>SUM(D29:E29)</f>
        <v>178000</v>
      </c>
    </row>
    <row r="30" spans="1:6" ht="15.75" thickBot="1" x14ac:dyDescent="0.3">
      <c r="A30" s="58" t="s">
        <v>94</v>
      </c>
      <c r="B30" s="47" t="s">
        <v>27</v>
      </c>
      <c r="C30" s="31">
        <f>C31+C32+C33</f>
        <v>0</v>
      </c>
      <c r="D30" s="31">
        <f>D31+D32+D33</f>
        <v>60000</v>
      </c>
      <c r="E30" s="31">
        <f>E31+E32+E33</f>
        <v>0</v>
      </c>
      <c r="F30" s="31">
        <f>F31+F32+F33</f>
        <v>60000</v>
      </c>
    </row>
    <row r="31" spans="1:6" x14ac:dyDescent="0.25">
      <c r="A31" s="60" t="s">
        <v>95</v>
      </c>
      <c r="B31" s="9" t="s">
        <v>28</v>
      </c>
      <c r="C31" s="16">
        <f>'Önk 2a'!C31+'Óvoda 2b'!C31</f>
        <v>0</v>
      </c>
      <c r="D31" s="45">
        <f>'Önk 2a'!L31</f>
        <v>0</v>
      </c>
      <c r="E31" s="45">
        <f>'Óvoda 2b'!K31</f>
        <v>0</v>
      </c>
      <c r="F31" s="18">
        <f t="shared" si="0"/>
        <v>0</v>
      </c>
    </row>
    <row r="32" spans="1:6" x14ac:dyDescent="0.25">
      <c r="A32" s="60" t="s">
        <v>96</v>
      </c>
      <c r="B32" s="26" t="s">
        <v>29</v>
      </c>
      <c r="C32" s="16">
        <f>'Önk 2a'!C32+'Óvoda 2b'!C32</f>
        <v>0</v>
      </c>
      <c r="D32" s="109">
        <f>'Önk 2a'!L32</f>
        <v>60000</v>
      </c>
      <c r="E32" s="27">
        <f>'Óvoda 2b'!K32</f>
        <v>0</v>
      </c>
      <c r="F32" s="16">
        <f t="shared" si="0"/>
        <v>60000</v>
      </c>
    </row>
    <row r="33" spans="1:6" x14ac:dyDescent="0.25">
      <c r="A33" s="60" t="s">
        <v>97</v>
      </c>
      <c r="B33" s="7" t="s">
        <v>30</v>
      </c>
      <c r="C33" s="16">
        <f>'Önk 2a'!C33+'Óvoda 2b'!C33</f>
        <v>0</v>
      </c>
      <c r="D33" s="17">
        <f>'Önk 2a'!L33</f>
        <v>0</v>
      </c>
      <c r="E33" s="17">
        <f>'Óvoda 2b'!K33</f>
        <v>0</v>
      </c>
      <c r="F33" s="16">
        <f t="shared" si="0"/>
        <v>0</v>
      </c>
    </row>
    <row r="34" spans="1:6" s="95" customFormat="1" x14ac:dyDescent="0.25">
      <c r="A34" s="59" t="s">
        <v>98</v>
      </c>
      <c r="B34" s="6" t="s">
        <v>5</v>
      </c>
      <c r="C34" s="15">
        <f>'Önk 2a'!C34+'Óvoda 2b'!C34+'Szlovák 2c'!C26</f>
        <v>0</v>
      </c>
      <c r="D34" s="29">
        <f>'Önk 2a'!L34</f>
        <v>0</v>
      </c>
      <c r="E34" s="29">
        <f>'Óvoda 2b'!K34</f>
        <v>0</v>
      </c>
      <c r="F34" s="15">
        <f t="shared" si="0"/>
        <v>0</v>
      </c>
    </row>
    <row r="35" spans="1:6" s="95" customFormat="1" ht="15.75" thickBot="1" x14ac:dyDescent="0.3">
      <c r="A35" s="58" t="s">
        <v>99</v>
      </c>
      <c r="B35" s="30" t="s">
        <v>7</v>
      </c>
      <c r="C35" s="15">
        <f>'Önk 2a'!C35+'Óvoda 2b'!C35+'Szlovák 2c'!C27</f>
        <v>0</v>
      </c>
      <c r="D35" s="31">
        <f>'Önk 2a'!L35</f>
        <v>1900000</v>
      </c>
      <c r="E35" s="31">
        <f>'Óvoda 2b'!K35</f>
        <v>0</v>
      </c>
      <c r="F35" s="15">
        <f t="shared" si="0"/>
        <v>1900000</v>
      </c>
    </row>
    <row r="36" spans="1:6" ht="15.75" thickBot="1" x14ac:dyDescent="0.3">
      <c r="A36" s="68" t="s">
        <v>6</v>
      </c>
      <c r="B36" s="69" t="s">
        <v>58</v>
      </c>
      <c r="C36" s="70">
        <f>C37+C38+C39+C40+C41+C46+C47+C48</f>
        <v>84297559</v>
      </c>
      <c r="D36" s="70">
        <f>D37+D38+D39+D40+D41+D46+D47+D48</f>
        <v>115294464.67</v>
      </c>
      <c r="E36" s="70">
        <f>E37+E38+E39+E40+E41+E46+E47+E48</f>
        <v>37581661.5744</v>
      </c>
      <c r="F36" s="70">
        <f>F37+F38+F39+F40+F41+F46+F47+F48</f>
        <v>152876126.24439999</v>
      </c>
    </row>
    <row r="37" spans="1:6" ht="15.75" thickBot="1" x14ac:dyDescent="0.3">
      <c r="A37" s="61" t="s">
        <v>49</v>
      </c>
      <c r="B37" s="81" t="s">
        <v>1</v>
      </c>
      <c r="C37" s="94">
        <f>'Önk 2a'!C37+'Óvoda 2b'!C37</f>
        <v>29038600</v>
      </c>
      <c r="D37" s="94">
        <f>'Önk 2a'!L37</f>
        <v>12304800</v>
      </c>
      <c r="E37" s="94">
        <f>'Óvoda 2b'!K37</f>
        <v>19484903</v>
      </c>
      <c r="F37" s="94">
        <f>D37+E37</f>
        <v>31789703</v>
      </c>
    </row>
    <row r="38" spans="1:6" s="95" customFormat="1" x14ac:dyDescent="0.25">
      <c r="A38" s="55" t="s">
        <v>50</v>
      </c>
      <c r="B38" s="8" t="s">
        <v>2</v>
      </c>
      <c r="C38" s="15">
        <f>'Önk 2a'!C38+'Óvoda 2b'!C38+'Szlovák 2c'!C30</f>
        <v>8563059</v>
      </c>
      <c r="D38" s="29">
        <f>'Önk 2a'!L38</f>
        <v>2986506.8400000003</v>
      </c>
      <c r="E38" s="29">
        <f>'Óvoda 2b'!K38</f>
        <v>5681310.5744000003</v>
      </c>
      <c r="F38" s="15">
        <f>SUM(D38:E38)</f>
        <v>8667817.4144000001</v>
      </c>
    </row>
    <row r="39" spans="1:6" x14ac:dyDescent="0.25">
      <c r="A39" s="57" t="s">
        <v>51</v>
      </c>
      <c r="B39" s="8" t="s">
        <v>3</v>
      </c>
      <c r="C39" s="15">
        <f>'Önk 2a'!C39+'Óvoda 2b'!C39</f>
        <v>35109900</v>
      </c>
      <c r="D39" s="15">
        <f>'Önk 2a'!L39</f>
        <v>38013805.829999998</v>
      </c>
      <c r="E39" s="15">
        <f>'Óvoda 2b'!K39</f>
        <v>12415448</v>
      </c>
      <c r="F39" s="15">
        <f>D39+E39</f>
        <v>50429253.829999998</v>
      </c>
    </row>
    <row r="40" spans="1:6" s="95" customFormat="1" x14ac:dyDescent="0.25">
      <c r="A40" s="54" t="s">
        <v>52</v>
      </c>
      <c r="B40" s="8" t="s">
        <v>121</v>
      </c>
      <c r="C40" s="15">
        <f>'Önk 2a'!C40+'Óvoda 2b'!C40+'Szlovák 2c'!C32</f>
        <v>5370000</v>
      </c>
      <c r="D40" s="29">
        <f>'Önk 2a'!L40</f>
        <v>4493980</v>
      </c>
      <c r="E40" s="29">
        <f>'Óvoda 2b'!K40</f>
        <v>0</v>
      </c>
      <c r="F40" s="15">
        <f>SUM(D40:E40)</f>
        <v>4493980</v>
      </c>
    </row>
    <row r="41" spans="1:6" s="95" customFormat="1" ht="15.75" thickBot="1" x14ac:dyDescent="0.3">
      <c r="A41" s="58" t="s">
        <v>53</v>
      </c>
      <c r="B41" s="47" t="s">
        <v>122</v>
      </c>
      <c r="C41" s="31">
        <f>SUM(C43,C42)</f>
        <v>1216000</v>
      </c>
      <c r="D41" s="31">
        <f>SUM(D43,D42)</f>
        <v>5556235</v>
      </c>
      <c r="E41" s="31">
        <f>SUM(E43,E42)</f>
        <v>0</v>
      </c>
      <c r="F41" s="31">
        <f>SUM(F43,F42)</f>
        <v>5556235</v>
      </c>
    </row>
    <row r="42" spans="1:6" s="101" customFormat="1" x14ac:dyDescent="0.25">
      <c r="A42" s="102" t="s">
        <v>53</v>
      </c>
      <c r="B42" s="51" t="s">
        <v>113</v>
      </c>
      <c r="C42" s="106">
        <f>'Önk 2a'!C42+'Óvoda 2b'!C42+'Szlovák 2c'!C34</f>
        <v>450000</v>
      </c>
      <c r="D42" s="100">
        <f>'Önk 2a'!L42</f>
        <v>3243380</v>
      </c>
      <c r="E42" s="100">
        <f>'Óvoda 2b'!K42</f>
        <v>0</v>
      </c>
      <c r="F42" s="84">
        <f>SUM(D42:E42)</f>
        <v>3243380</v>
      </c>
    </row>
    <row r="43" spans="1:6" s="101" customFormat="1" x14ac:dyDescent="0.25">
      <c r="A43" s="102" t="s">
        <v>147</v>
      </c>
      <c r="B43" s="51" t="s">
        <v>45</v>
      </c>
      <c r="C43" s="84">
        <f>SUM(C44:C45)</f>
        <v>766000</v>
      </c>
      <c r="D43" s="84">
        <f>SUM(D44:D45)</f>
        <v>2312855</v>
      </c>
      <c r="E43" s="84">
        <f>SUM(E44:E45)</f>
        <v>0</v>
      </c>
      <c r="F43" s="84">
        <f>SUM(F44:F45)</f>
        <v>2312855</v>
      </c>
    </row>
    <row r="44" spans="1:6" s="101" customFormat="1" x14ac:dyDescent="0.25">
      <c r="A44" s="102"/>
      <c r="B44" s="51" t="s">
        <v>59</v>
      </c>
      <c r="C44" s="16">
        <f>'Önk 2a'!C44+'Óvoda 2b'!C44+'Szlovák 2c'!C36</f>
        <v>766000</v>
      </c>
      <c r="D44" s="100">
        <f>'Önk 2a'!L44</f>
        <v>2312855</v>
      </c>
      <c r="E44" s="100">
        <f>'Óvoda 2b'!K44</f>
        <v>0</v>
      </c>
      <c r="F44" s="84">
        <f>SUM(D44:E44)</f>
        <v>2312855</v>
      </c>
    </row>
    <row r="45" spans="1:6" s="101" customFormat="1" x14ac:dyDescent="0.25">
      <c r="A45" s="102"/>
      <c r="B45" s="51" t="s">
        <v>60</v>
      </c>
      <c r="C45" s="16">
        <f>'Önk 2a'!C45+'Óvoda 2b'!C45+'Szlovák 2c'!C37</f>
        <v>0</v>
      </c>
      <c r="D45" s="100">
        <f>'Önk 2a'!L45</f>
        <v>0</v>
      </c>
      <c r="E45" s="100">
        <f>'Óvoda 2b'!K45</f>
        <v>0</v>
      </c>
      <c r="F45" s="84">
        <f>SUM(D45:E45)</f>
        <v>0</v>
      </c>
    </row>
    <row r="46" spans="1:6" s="95" customFormat="1" x14ac:dyDescent="0.25">
      <c r="A46" s="54" t="s">
        <v>55</v>
      </c>
      <c r="B46" s="8" t="s">
        <v>123</v>
      </c>
      <c r="C46" s="15">
        <f>'Önk 2a'!C46+'Óvoda 2b'!C46+'Szlovák 2c'!C38</f>
        <v>5000000</v>
      </c>
      <c r="D46" s="96">
        <f>'Önk 2a'!L46</f>
        <v>47422093</v>
      </c>
      <c r="E46" s="96">
        <f>'Óvoda 2b'!K46</f>
        <v>0</v>
      </c>
      <c r="F46" s="15">
        <f>SUM(D46:E46)</f>
        <v>47422093</v>
      </c>
    </row>
    <row r="47" spans="1:6" s="95" customFormat="1" x14ac:dyDescent="0.25">
      <c r="A47" s="55" t="s">
        <v>56</v>
      </c>
      <c r="B47" s="8" t="s">
        <v>124</v>
      </c>
      <c r="C47" s="15">
        <f>'Önk 2a'!C47+'Óvoda 2b'!C47+'Szlovák 2c'!C39</f>
        <v>0</v>
      </c>
      <c r="D47" s="96">
        <f>'Önk 2a'!L47</f>
        <v>4517044</v>
      </c>
      <c r="E47" s="96">
        <f>'Óvoda 2b'!K47</f>
        <v>0</v>
      </c>
      <c r="F47" s="15">
        <f>SUM(D47:E47)</f>
        <v>4517044</v>
      </c>
    </row>
    <row r="48" spans="1:6" s="95" customFormat="1" x14ac:dyDescent="0.25">
      <c r="A48" s="55" t="s">
        <v>57</v>
      </c>
      <c r="B48" s="82" t="s">
        <v>126</v>
      </c>
      <c r="C48" s="15">
        <f>'Önk 2a'!C48+'Óvoda 2b'!C48+'Szlovák 2c'!C40</f>
        <v>0</v>
      </c>
      <c r="D48" s="96">
        <f>'Önk 2a'!L48</f>
        <v>0</v>
      </c>
      <c r="E48" s="96">
        <f>'Óvoda 2b'!K48</f>
        <v>0</v>
      </c>
      <c r="F48" s="14">
        <f>SUM(D48:E48)</f>
        <v>0</v>
      </c>
    </row>
    <row r="49" spans="1:6" ht="15" customHeight="1" thickBot="1" x14ac:dyDescent="0.3">
      <c r="A49" s="74"/>
      <c r="B49" s="75" t="s">
        <v>31</v>
      </c>
      <c r="C49" s="76">
        <f>C3-C36</f>
        <v>0</v>
      </c>
      <c r="D49" s="76">
        <f>D3-D36</f>
        <v>-26435763.469999999</v>
      </c>
      <c r="E49" s="76">
        <f>E3-E36</f>
        <v>-35936961.5744</v>
      </c>
      <c r="F49" s="76">
        <f>F3-F36</f>
        <v>-62372725.044399992</v>
      </c>
    </row>
    <row r="50" spans="1:6" ht="15.75" thickBot="1" x14ac:dyDescent="0.3">
      <c r="A50" s="77"/>
      <c r="B50" s="78" t="s">
        <v>32</v>
      </c>
      <c r="C50" s="79">
        <f>C5+C11+C18+C34-C37-C38-C39-C40-C41-C46-C47</f>
        <v>-45844559</v>
      </c>
      <c r="D50" s="79">
        <f>D5+D11+D18+D34-D37-D38-D39-D40-D41-D46-D47</f>
        <v>-80166333.469999999</v>
      </c>
      <c r="E50" s="79">
        <f>E5+E11+E18+E34-E37-E38-E39-E40-E41-E46-E47</f>
        <v>-35936961.5744</v>
      </c>
      <c r="F50" s="79">
        <f>F5+F11+F18+F34-F37-F38-F39-F40-F41-F46-F47</f>
        <v>-116103295.04439999</v>
      </c>
    </row>
    <row r="51" spans="1:6" ht="15.75" thickBot="1" x14ac:dyDescent="0.3">
      <c r="A51" s="72"/>
      <c r="B51" s="73" t="s">
        <v>33</v>
      </c>
      <c r="C51" s="43">
        <f>C10+C30+C35-C48</f>
        <v>0</v>
      </c>
      <c r="D51" s="43">
        <f>D10+D30+D35-D48</f>
        <v>4182500</v>
      </c>
      <c r="E51" s="43">
        <f>E10+E30+E35-E48</f>
        <v>0</v>
      </c>
      <c r="F51" s="43">
        <f>F10+F30+F35-F48</f>
        <v>4182500</v>
      </c>
    </row>
    <row r="52" spans="1:6" ht="15.75" thickBot="1" x14ac:dyDescent="0.3">
      <c r="A52" s="65" t="s">
        <v>111</v>
      </c>
      <c r="B52" s="20" t="s">
        <v>34</v>
      </c>
      <c r="C52" s="21">
        <f>C53+C61</f>
        <v>32107000</v>
      </c>
      <c r="D52" s="21">
        <f>D53+D61</f>
        <v>63346620</v>
      </c>
      <c r="E52" s="21">
        <f>E53+E61</f>
        <v>35936962</v>
      </c>
      <c r="F52" s="21">
        <f>F53+F61</f>
        <v>99283582</v>
      </c>
    </row>
    <row r="53" spans="1:6" x14ac:dyDescent="0.25">
      <c r="A53" s="64" t="s">
        <v>100</v>
      </c>
      <c r="B53" s="5" t="s">
        <v>39</v>
      </c>
      <c r="C53" s="17">
        <f>SUM(C54,C55,C56,C59,C60)</f>
        <v>32107000</v>
      </c>
      <c r="D53" s="17">
        <f>SUM(D54,D55,D56,D59,D60)</f>
        <v>63346620</v>
      </c>
      <c r="E53" s="17">
        <f>SUM(E54,E55,E56,E59,E60)</f>
        <v>35936962</v>
      </c>
      <c r="F53" s="17">
        <f>SUM(F54,F55,F56,F59,F60)</f>
        <v>99283582</v>
      </c>
    </row>
    <row r="54" spans="1:6" x14ac:dyDescent="0.25">
      <c r="A54" s="62" t="s">
        <v>61</v>
      </c>
      <c r="B54" s="10" t="s">
        <v>36</v>
      </c>
      <c r="C54" s="16">
        <f>'Önk 2a'!C54+'Óvoda 2b'!C54+'Szlovák 2c'!C46</f>
        <v>0</v>
      </c>
      <c r="D54" s="45">
        <f>'Önk 2a'!L54</f>
        <v>0</v>
      </c>
      <c r="E54" s="45">
        <f>'Óvoda 2b'!K54</f>
        <v>0</v>
      </c>
      <c r="F54" s="18">
        <f>SUM(D54:E54)</f>
        <v>0</v>
      </c>
    </row>
    <row r="55" spans="1:6" x14ac:dyDescent="0.25">
      <c r="A55" s="64" t="s">
        <v>62</v>
      </c>
      <c r="B55" s="5" t="s">
        <v>37</v>
      </c>
      <c r="C55" s="16">
        <f>'Önk 2a'!C55+'Óvoda 2b'!C55+'Szlovák 2c'!C47</f>
        <v>0</v>
      </c>
      <c r="D55" s="17">
        <f>'Önk 2a'!L55</f>
        <v>0</v>
      </c>
      <c r="E55" s="17">
        <f>'Óvoda 2b'!K55</f>
        <v>0</v>
      </c>
      <c r="F55" s="18">
        <f>SUM(D55:E55)</f>
        <v>0</v>
      </c>
    </row>
    <row r="56" spans="1:6" x14ac:dyDescent="0.25">
      <c r="A56" s="62" t="s">
        <v>63</v>
      </c>
      <c r="B56" s="5" t="s">
        <v>38</v>
      </c>
      <c r="C56" s="17">
        <f>SUM(C57:C58)</f>
        <v>0</v>
      </c>
      <c r="D56" s="17">
        <f>SUM(D57:D58)</f>
        <v>62756762</v>
      </c>
      <c r="E56" s="17">
        <f>SUM(E57:E58)</f>
        <v>1197018</v>
      </c>
      <c r="F56" s="17">
        <f>SUM(F57:F58)</f>
        <v>63953780</v>
      </c>
    </row>
    <row r="57" spans="1:6" x14ac:dyDescent="0.25">
      <c r="A57" s="62"/>
      <c r="B57" s="46" t="s">
        <v>64</v>
      </c>
      <c r="C57" s="16">
        <f>'Önk 2a'!C57+'Óvoda 2b'!C57+'Szlovák 2c'!C49</f>
        <v>0</v>
      </c>
      <c r="D57" s="17">
        <f>'Önk 2a'!L57</f>
        <v>62756762</v>
      </c>
      <c r="E57" s="17">
        <f>'Óvoda 2b'!K57</f>
        <v>1197018</v>
      </c>
      <c r="F57" s="84">
        <f>SUM(D57:E57)</f>
        <v>63953780</v>
      </c>
    </row>
    <row r="58" spans="1:6" x14ac:dyDescent="0.25">
      <c r="A58" s="62"/>
      <c r="B58" s="46" t="s">
        <v>65</v>
      </c>
      <c r="C58" s="16">
        <f>'Önk 2a'!C58+'Óvoda 2b'!C58+'Szlovák 2c'!C50</f>
        <v>0</v>
      </c>
      <c r="D58" s="17">
        <f>'Önk 2a'!L58</f>
        <v>0</v>
      </c>
      <c r="E58" s="17">
        <f>'Óvoda 2b'!K58</f>
        <v>0</v>
      </c>
      <c r="F58" s="84">
        <f>SUM(D58:E58)</f>
        <v>0</v>
      </c>
    </row>
    <row r="59" spans="1:6" x14ac:dyDescent="0.25">
      <c r="A59" s="62" t="s">
        <v>66</v>
      </c>
      <c r="B59" s="5" t="s">
        <v>110</v>
      </c>
      <c r="C59" s="16">
        <f>'Önk 2a'!C59+'Óvoda 2b'!C59+'Szlovák 2c'!C51</f>
        <v>0</v>
      </c>
      <c r="D59" s="17">
        <f>'Önk 2a'!L59</f>
        <v>589858</v>
      </c>
      <c r="E59" s="17">
        <f>'Óvoda 2b'!K59</f>
        <v>0</v>
      </c>
      <c r="F59" s="16">
        <f>SUM(D59:E59)</f>
        <v>589858</v>
      </c>
    </row>
    <row r="60" spans="1:6" x14ac:dyDescent="0.25">
      <c r="A60" s="62" t="s">
        <v>101</v>
      </c>
      <c r="B60" s="5" t="s">
        <v>102</v>
      </c>
      <c r="C60" s="16">
        <f>'Önk 2a'!C60+'Óvoda 2b'!C60+'Szlovák 2c'!C52</f>
        <v>32107000</v>
      </c>
      <c r="D60" s="17">
        <f>'Önk 2a'!L60</f>
        <v>0</v>
      </c>
      <c r="E60" s="17">
        <f>'Óvoda 2b'!K60</f>
        <v>34739944</v>
      </c>
      <c r="F60" s="16">
        <f>SUM(D60:E60)</f>
        <v>34739944</v>
      </c>
    </row>
    <row r="61" spans="1:6" ht="15.75" thickBot="1" x14ac:dyDescent="0.3">
      <c r="A61" s="62" t="s">
        <v>67</v>
      </c>
      <c r="B61" s="11" t="s">
        <v>40</v>
      </c>
      <c r="C61" s="16">
        <f>'Önk 2a'!C61+'Óvoda 2b'!C61+'Szlovák 2c'!C53</f>
        <v>0</v>
      </c>
      <c r="D61" s="17">
        <f>'Önk 2a'!L61</f>
        <v>0</v>
      </c>
      <c r="E61" s="17">
        <f>'Óvoda 2b'!K61</f>
        <v>0</v>
      </c>
      <c r="F61" s="18">
        <f>SUM(D61:E61)</f>
        <v>0</v>
      </c>
    </row>
    <row r="62" spans="1:6" ht="15.75" thickBot="1" x14ac:dyDescent="0.3">
      <c r="A62" s="66" t="s">
        <v>112</v>
      </c>
      <c r="B62" s="33" t="s">
        <v>41</v>
      </c>
      <c r="C62" s="34">
        <f>C63+C68</f>
        <v>32107000</v>
      </c>
      <c r="D62" s="34">
        <f>D63+D68</f>
        <v>36910857</v>
      </c>
      <c r="E62" s="34">
        <f>E63+E68</f>
        <v>0</v>
      </c>
      <c r="F62" s="34">
        <f>F63+F68</f>
        <v>36910857</v>
      </c>
    </row>
    <row r="63" spans="1:6" x14ac:dyDescent="0.25">
      <c r="A63" s="64" t="s">
        <v>114</v>
      </c>
      <c r="B63" s="5" t="s">
        <v>115</v>
      </c>
      <c r="C63" s="40">
        <f>SUM(C64:C67)</f>
        <v>32107000</v>
      </c>
      <c r="D63" s="40">
        <f>SUM(D64:D67)</f>
        <v>36910857</v>
      </c>
      <c r="E63" s="40">
        <f>SUM(E64:E67)</f>
        <v>0</v>
      </c>
      <c r="F63" s="40">
        <f>SUM(F64:F67)</f>
        <v>36910857</v>
      </c>
    </row>
    <row r="64" spans="1:6" x14ac:dyDescent="0.25">
      <c r="A64" s="64" t="s">
        <v>68</v>
      </c>
      <c r="B64" s="5" t="s">
        <v>35</v>
      </c>
      <c r="C64" s="16">
        <f>'Önk 2a'!C64+'Óvoda 2b'!C64+'Szlovák 2c'!C56</f>
        <v>0</v>
      </c>
      <c r="D64" s="18">
        <f>'Önk 2a'!L64</f>
        <v>0</v>
      </c>
      <c r="E64" s="18">
        <f>'Óvoda 2b'!K64</f>
        <v>0</v>
      </c>
      <c r="F64" s="18">
        <f>SUM(D64:E64)</f>
        <v>0</v>
      </c>
    </row>
    <row r="65" spans="1:10" x14ac:dyDescent="0.25">
      <c r="A65" s="62" t="s">
        <v>69</v>
      </c>
      <c r="B65" s="10" t="s">
        <v>42</v>
      </c>
      <c r="C65" s="16">
        <f>'Önk 2a'!C65+'Óvoda 2b'!C65+'Szlovák 2c'!C57</f>
        <v>0</v>
      </c>
      <c r="D65" s="45">
        <f>'Önk 2a'!L65</f>
        <v>0</v>
      </c>
      <c r="E65" s="45">
        <f>'Óvoda 2b'!K65</f>
        <v>0</v>
      </c>
      <c r="F65" s="18">
        <f>SUM(D65:E65)</f>
        <v>0</v>
      </c>
    </row>
    <row r="66" spans="1:10" x14ac:dyDescent="0.25">
      <c r="A66" s="62" t="s">
        <v>143</v>
      </c>
      <c r="B66" s="10" t="s">
        <v>145</v>
      </c>
      <c r="C66" s="16"/>
      <c r="D66" s="39">
        <f>'Önk 2a'!L66</f>
        <v>2170913</v>
      </c>
      <c r="E66" s="39">
        <f>'Óvoda 2b'!K66</f>
        <v>0</v>
      </c>
      <c r="F66" s="16">
        <f>D66+E66</f>
        <v>2170913</v>
      </c>
    </row>
    <row r="67" spans="1:10" x14ac:dyDescent="0.25">
      <c r="A67" s="62" t="s">
        <v>70</v>
      </c>
      <c r="B67" s="5" t="s">
        <v>43</v>
      </c>
      <c r="C67" s="16">
        <f>'Önk 2a'!C67+'Óvoda 2b'!C67</f>
        <v>32107000</v>
      </c>
      <c r="D67" s="16">
        <f>'Önk 2a'!L67</f>
        <v>34739944</v>
      </c>
      <c r="E67" s="18">
        <f>'Óvoda 2b'!K67</f>
        <v>0</v>
      </c>
      <c r="F67" s="16">
        <f>SUM(D67:E67)</f>
        <v>34739944</v>
      </c>
    </row>
    <row r="68" spans="1:10" ht="15.75" thickBot="1" x14ac:dyDescent="0.3">
      <c r="A68" s="63" t="s">
        <v>72</v>
      </c>
      <c r="B68" s="11" t="s">
        <v>71</v>
      </c>
      <c r="C68" s="16">
        <f>'Önk 2a'!C68+'Óvoda 2b'!C68+'Szlovák 2c'!C59</f>
        <v>0</v>
      </c>
      <c r="D68" s="27">
        <f>'Önk 2a'!L68</f>
        <v>0</v>
      </c>
      <c r="E68" s="27">
        <f>'Óvoda 2b'!K68</f>
        <v>0</v>
      </c>
      <c r="F68" s="18">
        <f>SUM(D68:E68)</f>
        <v>0</v>
      </c>
    </row>
    <row r="69" spans="1:10" ht="15.75" thickBot="1" x14ac:dyDescent="0.3">
      <c r="A69" s="67"/>
      <c r="B69" s="36" t="s">
        <v>46</v>
      </c>
      <c r="C69" s="35">
        <f>C52-C62</f>
        <v>0</v>
      </c>
      <c r="D69" s="35">
        <f>D52-D62</f>
        <v>26435763</v>
      </c>
      <c r="E69" s="35">
        <f>E52-E62</f>
        <v>35936962</v>
      </c>
      <c r="F69" s="35">
        <f>F52-F62</f>
        <v>62372725</v>
      </c>
    </row>
    <row r="70" spans="1:10" ht="15.75" thickBot="1" x14ac:dyDescent="0.3">
      <c r="A70" s="86"/>
      <c r="B70" s="87" t="s">
        <v>47</v>
      </c>
      <c r="C70" s="83">
        <f>C3+C52-C60</f>
        <v>84297559</v>
      </c>
      <c r="D70" s="83">
        <f>D3+D52-D60</f>
        <v>152205321.19999999</v>
      </c>
      <c r="E70" s="83">
        <f>E3+E52-E60</f>
        <v>2841718</v>
      </c>
      <c r="F70" s="83">
        <f>F3+F52-F60</f>
        <v>155047039.19999999</v>
      </c>
    </row>
    <row r="71" spans="1:10" ht="15.75" thickBot="1" x14ac:dyDescent="0.3">
      <c r="A71" s="65"/>
      <c r="B71" s="20" t="s">
        <v>116</v>
      </c>
      <c r="C71" s="21">
        <f>C4+C5+C11+C18+C34+C57</f>
        <v>84297559</v>
      </c>
      <c r="D71" s="21">
        <f>D4+D5+D11+D18+D34+D57</f>
        <v>147432963.19999999</v>
      </c>
      <c r="E71" s="21">
        <f>E4+E5+E11+E18+E34+E57</f>
        <v>2841718</v>
      </c>
      <c r="F71" s="21">
        <f>F4+F5+F11+F18+F34+F57</f>
        <v>150274681.19999999</v>
      </c>
    </row>
    <row r="72" spans="1:10" ht="15.75" thickBot="1" x14ac:dyDescent="0.3">
      <c r="A72" s="65"/>
      <c r="B72" s="20" t="s">
        <v>117</v>
      </c>
      <c r="C72" s="21">
        <f>C10+C30+C35+C58</f>
        <v>0</v>
      </c>
      <c r="D72" s="21">
        <f>D10+D30+D35+D58</f>
        <v>4182500</v>
      </c>
      <c r="E72" s="21">
        <f>E10+E30+E35+E58</f>
        <v>0</v>
      </c>
      <c r="F72" s="21">
        <f>F10+F30+F35+F58</f>
        <v>4182500</v>
      </c>
    </row>
    <row r="73" spans="1:10" ht="15.75" thickBot="1" x14ac:dyDescent="0.3">
      <c r="A73" s="65"/>
      <c r="B73" s="20" t="s">
        <v>120</v>
      </c>
      <c r="C73" s="21">
        <f>C52-C56</f>
        <v>32107000</v>
      </c>
      <c r="D73" s="21">
        <f>D52-D56</f>
        <v>589858</v>
      </c>
      <c r="E73" s="21">
        <f>E52-E56</f>
        <v>34739944</v>
      </c>
      <c r="F73" s="21">
        <f>F52-F56</f>
        <v>35329802</v>
      </c>
      <c r="H73" s="2"/>
    </row>
    <row r="74" spans="1:10" ht="15.75" thickBot="1" x14ac:dyDescent="0.3">
      <c r="A74" s="88"/>
      <c r="B74" s="89" t="s">
        <v>48</v>
      </c>
      <c r="C74" s="90">
        <f>C36+C62-C67</f>
        <v>84297559</v>
      </c>
      <c r="D74" s="90">
        <f>D36+D62-D67</f>
        <v>117465377.67000002</v>
      </c>
      <c r="E74" s="90">
        <f>E36+E62</f>
        <v>37581661.5744</v>
      </c>
      <c r="F74" s="90">
        <f>F36+F62-F60</f>
        <v>155047039.24439999</v>
      </c>
    </row>
    <row r="75" spans="1:10" ht="15.75" thickBot="1" x14ac:dyDescent="0.3">
      <c r="A75" s="85"/>
      <c r="B75" s="33" t="s">
        <v>118</v>
      </c>
      <c r="C75" s="44">
        <f>C37+C38+C39+C40+C41-C44</f>
        <v>78531559</v>
      </c>
      <c r="D75" s="44">
        <f>D37+D38+D39+D40+D41-D45</f>
        <v>63355327.670000002</v>
      </c>
      <c r="E75" s="44">
        <f>E37+E38+E39+E40+E41-E45</f>
        <v>37581661.5744</v>
      </c>
      <c r="F75" s="44">
        <f>F37+F38+F39+F40+F41-F45</f>
        <v>100936989.24439999</v>
      </c>
    </row>
    <row r="76" spans="1:10" ht="15.75" thickBot="1" x14ac:dyDescent="0.3">
      <c r="A76" s="85"/>
      <c r="B76" s="33" t="s">
        <v>117</v>
      </c>
      <c r="C76" s="44">
        <f>C45+C46+C47+C48</f>
        <v>5000000</v>
      </c>
      <c r="D76" s="44">
        <f>D45+D46+D47+D48</f>
        <v>51939137</v>
      </c>
      <c r="E76" s="44">
        <f>E45+E46+E47+E48</f>
        <v>0</v>
      </c>
      <c r="F76" s="44">
        <f>F45+F46+F47+F48</f>
        <v>51939137</v>
      </c>
    </row>
    <row r="77" spans="1:10" ht="15.75" thickBot="1" x14ac:dyDescent="0.3">
      <c r="A77" s="85"/>
      <c r="B77" s="93" t="s">
        <v>120</v>
      </c>
      <c r="C77" s="44">
        <f>C62</f>
        <v>32107000</v>
      </c>
      <c r="D77" s="44">
        <f>D62</f>
        <v>36910857</v>
      </c>
      <c r="E77" s="44">
        <f>E62</f>
        <v>0</v>
      </c>
      <c r="F77" s="44">
        <f>F62</f>
        <v>36910857</v>
      </c>
    </row>
    <row r="78" spans="1:10" ht="15.75" thickBot="1" x14ac:dyDescent="0.3">
      <c r="A78" s="103"/>
      <c r="B78" s="37" t="s">
        <v>44</v>
      </c>
      <c r="C78" s="38">
        <f t="shared" ref="C78:F80" si="1">C70-C74</f>
        <v>0</v>
      </c>
      <c r="D78" s="38">
        <f t="shared" si="1"/>
        <v>34739943.529999971</v>
      </c>
      <c r="E78" s="38">
        <f t="shared" si="1"/>
        <v>-34739943.5744</v>
      </c>
      <c r="F78" s="38">
        <f t="shared" si="1"/>
        <v>-4.4400006532669067E-2</v>
      </c>
    </row>
    <row r="79" spans="1:10" ht="15.75" thickBot="1" x14ac:dyDescent="0.3">
      <c r="A79" s="104"/>
      <c r="B79" s="91" t="s">
        <v>116</v>
      </c>
      <c r="C79" s="53">
        <f t="shared" si="1"/>
        <v>5766000</v>
      </c>
      <c r="D79" s="53">
        <f t="shared" si="1"/>
        <v>84077635.529999986</v>
      </c>
      <c r="E79" s="53">
        <f t="shared" si="1"/>
        <v>-34739943.5744</v>
      </c>
      <c r="F79" s="53">
        <f t="shared" si="1"/>
        <v>49337691.955599993</v>
      </c>
      <c r="J79" s="2"/>
    </row>
    <row r="80" spans="1:10" ht="15.75" thickBot="1" x14ac:dyDescent="0.3">
      <c r="A80" s="97"/>
      <c r="B80" s="91" t="s">
        <v>119</v>
      </c>
      <c r="C80" s="53">
        <f t="shared" si="1"/>
        <v>-5000000</v>
      </c>
      <c r="D80" s="53">
        <f t="shared" si="1"/>
        <v>-47756637</v>
      </c>
      <c r="E80" s="53">
        <f t="shared" si="1"/>
        <v>0</v>
      </c>
      <c r="F80" s="53">
        <f t="shared" si="1"/>
        <v>-47756637</v>
      </c>
    </row>
    <row r="81" spans="1:6" x14ac:dyDescent="0.25">
      <c r="A81" s="98"/>
      <c r="B81" s="99" t="s">
        <v>120</v>
      </c>
      <c r="C81" s="53">
        <f>C69-C57-C58</f>
        <v>0</v>
      </c>
      <c r="D81" s="53">
        <f>D69-D57-D58</f>
        <v>-36320999</v>
      </c>
      <c r="E81" s="53">
        <f>E69-E57-E58</f>
        <v>34739944</v>
      </c>
      <c r="F81" s="53">
        <f>F69-F57-F58</f>
        <v>-1581055</v>
      </c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4">
    <mergeCell ref="C1:C2"/>
    <mergeCell ref="A1:A2"/>
    <mergeCell ref="B1:B2"/>
    <mergeCell ref="D1:F1"/>
  </mergeCells>
  <phoneticPr fontId="0" type="noConversion"/>
  <printOptions horizontalCentered="1"/>
  <pageMargins left="0.39370078740157483" right="0.39370078740157483" top="0.51181102362204722" bottom="0.39370078740157483" header="0.11811023622047245" footer="0.19685039370078741"/>
  <pageSetup paperSize="9" scale="62" orientation="portrait" r:id="rId1"/>
  <headerFooter>
    <oddHeader>&amp;C&amp;"Times New Roman,Félkövér"&amp;10Pilisszentlászló Község Önkormányzat összevont bevételei és kiadásai mérlegszerűen 
2017.&amp;R&amp;"Times New Roman,Normál"&amp;10 1. sz. melléklet
Ft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1"/>
  <sheetViews>
    <sheetView view="pageBreakPreview" zoomScale="80" zoomScaleNormal="96" zoomScaleSheetLayoutView="80" workbookViewId="0">
      <pane xSplit="2" ySplit="2" topLeftCell="C57" activePane="bottomRight" state="frozen"/>
      <selection activeCell="F54" sqref="F54"/>
      <selection pane="topRight" activeCell="F54" sqref="F54"/>
      <selection pane="bottomLeft" activeCell="F54" sqref="F54"/>
      <selection pane="bottomRight" activeCell="N44" sqref="N44"/>
    </sheetView>
  </sheetViews>
  <sheetFormatPr defaultColWidth="9.28515625" defaultRowHeight="15" x14ac:dyDescent="0.25"/>
  <cols>
    <col min="1" max="1" width="6.7109375" style="12" customWidth="1"/>
    <col min="2" max="2" width="70.7109375" style="12" customWidth="1"/>
    <col min="3" max="8" width="12.7109375" style="19" customWidth="1"/>
    <col min="9" max="11" width="12.7109375" style="19" hidden="1" customWidth="1"/>
    <col min="12" max="12" width="12.7109375" style="19" customWidth="1"/>
    <col min="13" max="13" width="16" style="1" customWidth="1"/>
    <col min="14" max="14" width="12.7109375" style="1" customWidth="1"/>
    <col min="15" max="16384" width="9.28515625" style="1"/>
  </cols>
  <sheetData>
    <row r="1" spans="1:12" ht="24" customHeight="1" x14ac:dyDescent="0.25">
      <c r="A1" s="116"/>
      <c r="B1" s="118" t="s">
        <v>127</v>
      </c>
      <c r="C1" s="114" t="s">
        <v>149</v>
      </c>
      <c r="D1" s="120" t="s">
        <v>150</v>
      </c>
      <c r="E1" s="121"/>
      <c r="F1" s="121"/>
      <c r="G1" s="121"/>
      <c r="H1" s="121"/>
      <c r="I1" s="121"/>
      <c r="J1" s="121"/>
      <c r="K1" s="121"/>
      <c r="L1" s="122"/>
    </row>
    <row r="2" spans="1:12" ht="49.5" customHeight="1" thickBot="1" x14ac:dyDescent="0.3">
      <c r="A2" s="117"/>
      <c r="B2" s="119"/>
      <c r="C2" s="115"/>
      <c r="D2" s="105" t="s">
        <v>8</v>
      </c>
      <c r="E2" s="105" t="s">
        <v>9</v>
      </c>
      <c r="F2" s="105" t="s">
        <v>155</v>
      </c>
      <c r="G2" s="105" t="s">
        <v>156</v>
      </c>
      <c r="H2" s="105" t="s">
        <v>151</v>
      </c>
      <c r="I2" s="105" t="s">
        <v>148</v>
      </c>
      <c r="J2" s="105"/>
      <c r="K2" s="105"/>
      <c r="L2" s="105" t="s">
        <v>125</v>
      </c>
    </row>
    <row r="3" spans="1:12" ht="15.75" thickBot="1" x14ac:dyDescent="0.3">
      <c r="A3" s="71" t="s">
        <v>0</v>
      </c>
      <c r="B3" s="80" t="s">
        <v>73</v>
      </c>
      <c r="C3" s="83">
        <f>C4+C5+C10+C11+C18+C30+C34+C35</f>
        <v>79085559</v>
      </c>
      <c r="D3" s="83">
        <f>D4+D5+D10+D11+D18+D30+D34+D35</f>
        <v>80685238.200000003</v>
      </c>
      <c r="E3" s="83">
        <f>E4+E5+E10+E11+E18+E30+E34+E35</f>
        <v>0</v>
      </c>
      <c r="F3" s="83">
        <f t="shared" ref="F3:K3" si="0">F4+F5+F10+F11+F18+F30+F34+F35</f>
        <v>0</v>
      </c>
      <c r="G3" s="83">
        <f t="shared" si="0"/>
        <v>5902949</v>
      </c>
      <c r="H3" s="83">
        <f t="shared" si="0"/>
        <v>2270514</v>
      </c>
      <c r="I3" s="83">
        <f t="shared" si="0"/>
        <v>0</v>
      </c>
      <c r="J3" s="83">
        <f t="shared" si="0"/>
        <v>0</v>
      </c>
      <c r="K3" s="83">
        <f t="shared" si="0"/>
        <v>0</v>
      </c>
      <c r="L3" s="83">
        <f>L4+L5+L10+L11+L18+L30+L34+L35</f>
        <v>88858701.200000003</v>
      </c>
    </row>
    <row r="4" spans="1:12" x14ac:dyDescent="0.25">
      <c r="A4" s="54" t="s">
        <v>74</v>
      </c>
      <c r="B4" s="3" t="s">
        <v>12</v>
      </c>
      <c r="C4" s="13">
        <v>45844559</v>
      </c>
      <c r="D4" s="13">
        <f>[1]bevétel!$AQ$7</f>
        <v>47028107</v>
      </c>
      <c r="E4" s="22"/>
      <c r="F4" s="22"/>
      <c r="G4" s="13">
        <v>1152449</v>
      </c>
      <c r="H4" s="22">
        <v>1367514</v>
      </c>
      <c r="I4" s="22"/>
      <c r="J4" s="22"/>
      <c r="K4" s="22"/>
      <c r="L4" s="22">
        <f>SUM(D4:K4)</f>
        <v>49548070</v>
      </c>
    </row>
    <row r="5" spans="1:12" x14ac:dyDescent="0.25">
      <c r="A5" s="55" t="s">
        <v>136</v>
      </c>
      <c r="B5" s="8" t="s">
        <v>13</v>
      </c>
      <c r="C5" s="15">
        <f>C6+C7+C8+C9</f>
        <v>8441000</v>
      </c>
      <c r="D5" s="15">
        <f>D6+D7+D8+D9</f>
        <v>7747131.2000000002</v>
      </c>
      <c r="E5" s="15">
        <f>E6+E7+E8+E9</f>
        <v>0</v>
      </c>
      <c r="F5" s="15">
        <f t="shared" ref="F5:K5" si="1">F6+F7+F8+F9</f>
        <v>0</v>
      </c>
      <c r="G5" s="15">
        <f t="shared" si="1"/>
        <v>0</v>
      </c>
      <c r="H5" s="15">
        <f t="shared" si="1"/>
        <v>78000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>L6+L7+L8+L9</f>
        <v>7825131.2000000002</v>
      </c>
    </row>
    <row r="6" spans="1:12" s="107" customFormat="1" x14ac:dyDescent="0.25">
      <c r="A6" s="62"/>
      <c r="B6" s="5" t="s">
        <v>135</v>
      </c>
      <c r="C6" s="39">
        <v>4941000</v>
      </c>
      <c r="D6" s="39">
        <f>[1]bevétel!$AQ$19</f>
        <v>4247131.2</v>
      </c>
      <c r="E6" s="39"/>
      <c r="F6" s="39"/>
      <c r="G6" s="39"/>
      <c r="H6" s="39"/>
      <c r="I6" s="39"/>
      <c r="J6" s="39"/>
      <c r="K6" s="39"/>
      <c r="L6" s="39">
        <f>SUM(D6:K6)</f>
        <v>4247131.2</v>
      </c>
    </row>
    <row r="7" spans="1:12" s="107" customFormat="1" x14ac:dyDescent="0.25">
      <c r="A7" s="62"/>
      <c r="B7" s="5" t="s">
        <v>132</v>
      </c>
      <c r="C7" s="39">
        <v>3500000</v>
      </c>
      <c r="D7" s="39">
        <f>[1]bevétel!$AQ$18</f>
        <v>3500000</v>
      </c>
      <c r="E7" s="39"/>
      <c r="F7" s="39"/>
      <c r="G7" s="39"/>
      <c r="H7" s="39"/>
      <c r="I7" s="39"/>
      <c r="J7" s="39"/>
      <c r="K7" s="39"/>
      <c r="L7" s="39">
        <f>SUM(D7:K7)</f>
        <v>3500000</v>
      </c>
    </row>
    <row r="8" spans="1:12" s="107" customFormat="1" x14ac:dyDescent="0.25">
      <c r="A8" s="62"/>
      <c r="B8" s="5" t="s">
        <v>137</v>
      </c>
      <c r="C8" s="39"/>
      <c r="D8" s="39"/>
      <c r="E8" s="39"/>
      <c r="F8" s="39"/>
      <c r="G8" s="39"/>
      <c r="H8" s="39"/>
      <c r="I8" s="39"/>
      <c r="J8" s="39"/>
      <c r="K8" s="39"/>
      <c r="L8" s="39">
        <f>SUM(D8:K8)</f>
        <v>0</v>
      </c>
    </row>
    <row r="9" spans="1:12" s="107" customFormat="1" x14ac:dyDescent="0.25">
      <c r="A9" s="62"/>
      <c r="B9" s="5" t="s">
        <v>138</v>
      </c>
      <c r="C9" s="39"/>
      <c r="D9" s="39"/>
      <c r="E9" s="39"/>
      <c r="F9" s="39"/>
      <c r="G9" s="39"/>
      <c r="H9" s="39">
        <v>78000</v>
      </c>
      <c r="I9" s="39"/>
      <c r="J9" s="39"/>
      <c r="K9" s="39"/>
      <c r="L9" s="39">
        <f>SUM(D9:K9)</f>
        <v>78000</v>
      </c>
    </row>
    <row r="10" spans="1:12" x14ac:dyDescent="0.25">
      <c r="A10" s="54" t="s">
        <v>76</v>
      </c>
      <c r="B10" s="8" t="s">
        <v>14</v>
      </c>
      <c r="C10" s="42"/>
      <c r="D10" s="42"/>
      <c r="E10" s="42"/>
      <c r="F10" s="42"/>
      <c r="G10" s="42">
        <v>2222500</v>
      </c>
      <c r="H10" s="42"/>
      <c r="I10" s="42"/>
      <c r="J10" s="42"/>
      <c r="K10" s="42"/>
      <c r="L10" s="42">
        <f>SUM(D10:K10)</f>
        <v>2222500</v>
      </c>
    </row>
    <row r="11" spans="1:12" ht="15.75" thickBot="1" x14ac:dyDescent="0.3">
      <c r="A11" s="56" t="s">
        <v>77</v>
      </c>
      <c r="B11" s="50" t="s">
        <v>4</v>
      </c>
      <c r="C11" s="31">
        <f>C12+C14+C15+C16+C17</f>
        <v>24500000</v>
      </c>
      <c r="D11" s="31">
        <f>D12+D14+D15+D16+D17</f>
        <v>25610000</v>
      </c>
      <c r="E11" s="31">
        <f>E12+E14+E15+E16+E17</f>
        <v>0</v>
      </c>
      <c r="F11" s="31">
        <f t="shared" ref="F11:K11" si="2">F12+F14+F15+F16+F17</f>
        <v>0</v>
      </c>
      <c r="G11" s="31">
        <f t="shared" si="2"/>
        <v>0</v>
      </c>
      <c r="H11" s="31">
        <f t="shared" si="2"/>
        <v>0</v>
      </c>
      <c r="I11" s="31"/>
      <c r="J11" s="31">
        <f t="shared" si="2"/>
        <v>0</v>
      </c>
      <c r="K11" s="31">
        <f t="shared" si="2"/>
        <v>0</v>
      </c>
      <c r="L11" s="31">
        <f>L12+L14+L15+L16+L17</f>
        <v>25610000</v>
      </c>
    </row>
    <row r="12" spans="1:12" x14ac:dyDescent="0.25">
      <c r="A12" s="62" t="s">
        <v>78</v>
      </c>
      <c r="B12" s="49" t="s">
        <v>106</v>
      </c>
      <c r="C12" s="16">
        <v>7875000</v>
      </c>
      <c r="D12" s="16">
        <f>[1]bevétel!$AQ$31</f>
        <v>7875000</v>
      </c>
      <c r="E12" s="32"/>
      <c r="F12" s="32"/>
      <c r="G12" s="32"/>
      <c r="H12" s="32"/>
      <c r="I12" s="32"/>
      <c r="J12" s="32"/>
      <c r="K12" s="32"/>
      <c r="L12" s="42">
        <f>SUM(D12:K12)</f>
        <v>7875000</v>
      </c>
    </row>
    <row r="13" spans="1:12" x14ac:dyDescent="0.25">
      <c r="A13" s="62" t="s">
        <v>104</v>
      </c>
      <c r="B13" s="49" t="s">
        <v>105</v>
      </c>
      <c r="C13" s="16">
        <f>C14+C15</f>
        <v>15985000</v>
      </c>
      <c r="D13" s="16">
        <f>D14+D15+D16</f>
        <v>17485000</v>
      </c>
      <c r="E13" s="16">
        <f>SUM(E14:E16)</f>
        <v>0</v>
      </c>
      <c r="F13" s="16">
        <f t="shared" ref="F13:K13" si="3">SUM(F14:F16)</f>
        <v>0</v>
      </c>
      <c r="G13" s="16">
        <f t="shared" si="3"/>
        <v>0</v>
      </c>
      <c r="H13" s="16"/>
      <c r="I13" s="16"/>
      <c r="J13" s="16">
        <f t="shared" si="3"/>
        <v>0</v>
      </c>
      <c r="K13" s="16">
        <f t="shared" si="3"/>
        <v>0</v>
      </c>
      <c r="L13" s="16">
        <f>SUM(L14:L16)</f>
        <v>17485000</v>
      </c>
    </row>
    <row r="14" spans="1:12" x14ac:dyDescent="0.25">
      <c r="A14" s="63" t="s">
        <v>79</v>
      </c>
      <c r="B14" s="23" t="s">
        <v>107</v>
      </c>
      <c r="C14" s="16">
        <v>12000000</v>
      </c>
      <c r="D14" s="16">
        <f>[1]bevétel!$AQ$34</f>
        <v>13500000</v>
      </c>
      <c r="E14" s="24"/>
      <c r="F14" s="24"/>
      <c r="G14" s="24"/>
      <c r="H14" s="24"/>
      <c r="I14" s="24"/>
      <c r="J14" s="24"/>
      <c r="K14" s="24"/>
      <c r="L14" s="109">
        <f>SUM(D14:K14)</f>
        <v>13500000</v>
      </c>
    </row>
    <row r="15" spans="1:12" x14ac:dyDescent="0.25">
      <c r="A15" s="64" t="s">
        <v>80</v>
      </c>
      <c r="B15" s="4" t="s">
        <v>15</v>
      </c>
      <c r="C15" s="16">
        <v>3985000</v>
      </c>
      <c r="D15" s="16">
        <f>[1]bevétel!$AQ$37</f>
        <v>3985000</v>
      </c>
      <c r="E15" s="14"/>
      <c r="F15" s="14"/>
      <c r="G15" s="14"/>
      <c r="H15" s="14"/>
      <c r="I15" s="14"/>
      <c r="J15" s="14"/>
      <c r="K15" s="14"/>
      <c r="L15" s="16">
        <f>SUM(D15:K15)</f>
        <v>3985000</v>
      </c>
    </row>
    <row r="16" spans="1:12" x14ac:dyDescent="0.25">
      <c r="A16" s="63" t="s">
        <v>81</v>
      </c>
      <c r="B16" s="25" t="s">
        <v>108</v>
      </c>
      <c r="C16" s="16"/>
      <c r="D16" s="16"/>
      <c r="E16" s="24"/>
      <c r="F16" s="24"/>
      <c r="G16" s="24"/>
      <c r="H16" s="24"/>
      <c r="I16" s="24"/>
      <c r="J16" s="24"/>
      <c r="K16" s="24"/>
      <c r="L16" s="16">
        <f>SUM(D16:K16)</f>
        <v>0</v>
      </c>
    </row>
    <row r="17" spans="1:12" x14ac:dyDescent="0.25">
      <c r="A17" s="64" t="s">
        <v>82</v>
      </c>
      <c r="B17" s="5" t="s">
        <v>109</v>
      </c>
      <c r="C17" s="16">
        <v>640000</v>
      </c>
      <c r="D17" s="16">
        <f>[1]bevétel!$AQ$50</f>
        <v>250000</v>
      </c>
      <c r="E17" s="14"/>
      <c r="F17" s="24"/>
      <c r="G17" s="24"/>
      <c r="H17" s="24"/>
      <c r="I17" s="24"/>
      <c r="J17" s="24"/>
      <c r="K17" s="24"/>
      <c r="L17" s="109">
        <f>SUM(D17:K17)</f>
        <v>250000</v>
      </c>
    </row>
    <row r="18" spans="1:12" ht="15.75" thickBot="1" x14ac:dyDescent="0.3">
      <c r="A18" s="58" t="s">
        <v>83</v>
      </c>
      <c r="B18" s="47" t="s">
        <v>16</v>
      </c>
      <c r="C18" s="48">
        <f>SUM(C19:C29)</f>
        <v>300000</v>
      </c>
      <c r="D18" s="48">
        <f>SUM(D19:D29)</f>
        <v>300000</v>
      </c>
      <c r="E18" s="48">
        <f t="shared" ref="E18:K18" si="4">SUM(E19:E29)</f>
        <v>0</v>
      </c>
      <c r="F18" s="48">
        <f t="shared" si="4"/>
        <v>0</v>
      </c>
      <c r="G18" s="48">
        <f t="shared" si="4"/>
        <v>568000</v>
      </c>
      <c r="H18" s="48">
        <f t="shared" si="4"/>
        <v>825000</v>
      </c>
      <c r="I18" s="48">
        <f t="shared" si="4"/>
        <v>0</v>
      </c>
      <c r="J18" s="48">
        <f t="shared" si="4"/>
        <v>0</v>
      </c>
      <c r="K18" s="48">
        <f t="shared" si="4"/>
        <v>0</v>
      </c>
      <c r="L18" s="48">
        <f>SUM(L19:L29)</f>
        <v>1693000</v>
      </c>
    </row>
    <row r="19" spans="1:12" x14ac:dyDescent="0.25">
      <c r="A19" s="60" t="s">
        <v>84</v>
      </c>
      <c r="B19" s="9" t="s">
        <v>17</v>
      </c>
      <c r="C19" s="41"/>
      <c r="D19" s="41"/>
      <c r="E19" s="41"/>
      <c r="F19" s="41"/>
      <c r="G19" s="41">
        <v>92000</v>
      </c>
      <c r="H19" s="41"/>
      <c r="I19" s="41"/>
      <c r="J19" s="41"/>
      <c r="K19" s="41"/>
      <c r="L19" s="16">
        <f t="shared" ref="L19:L29" si="5">SUM(D19:K19)</f>
        <v>92000</v>
      </c>
    </row>
    <row r="20" spans="1:12" x14ac:dyDescent="0.25">
      <c r="A20" s="60" t="s">
        <v>85</v>
      </c>
      <c r="B20" s="26" t="s">
        <v>18</v>
      </c>
      <c r="C20" s="16">
        <v>200000</v>
      </c>
      <c r="D20" s="16">
        <f>[1]bevétel!$AQ$55</f>
        <v>200000</v>
      </c>
      <c r="E20" s="27"/>
      <c r="F20" s="27"/>
      <c r="G20" s="109">
        <v>194000</v>
      </c>
      <c r="H20" s="109">
        <v>287000</v>
      </c>
      <c r="I20" s="27"/>
      <c r="J20" s="27"/>
      <c r="K20" s="27"/>
      <c r="L20" s="16">
        <f t="shared" si="5"/>
        <v>681000</v>
      </c>
    </row>
    <row r="21" spans="1:12" x14ac:dyDescent="0.25">
      <c r="A21" s="60" t="s">
        <v>86</v>
      </c>
      <c r="B21" s="7" t="s">
        <v>19</v>
      </c>
      <c r="C21" s="16"/>
      <c r="D21" s="16"/>
      <c r="E21" s="18"/>
      <c r="F21" s="18"/>
      <c r="G21" s="16">
        <v>187000</v>
      </c>
      <c r="H21" s="16">
        <v>360000</v>
      </c>
      <c r="I21" s="18"/>
      <c r="J21" s="18"/>
      <c r="K21" s="18"/>
      <c r="L21" s="16">
        <f t="shared" si="5"/>
        <v>547000</v>
      </c>
    </row>
    <row r="22" spans="1:12" x14ac:dyDescent="0.25">
      <c r="A22" s="60" t="s">
        <v>87</v>
      </c>
      <c r="B22" s="26" t="s">
        <v>20</v>
      </c>
      <c r="C22" s="16"/>
      <c r="D22" s="16"/>
      <c r="E22" s="27"/>
      <c r="F22" s="27"/>
      <c r="G22" s="109"/>
      <c r="H22" s="109"/>
      <c r="I22" s="27"/>
      <c r="J22" s="27"/>
      <c r="K22" s="27"/>
      <c r="L22" s="16">
        <f t="shared" si="5"/>
        <v>0</v>
      </c>
    </row>
    <row r="23" spans="1:12" x14ac:dyDescent="0.25">
      <c r="A23" s="60" t="s">
        <v>88</v>
      </c>
      <c r="B23" s="7" t="s">
        <v>21</v>
      </c>
      <c r="C23" s="16"/>
      <c r="D23" s="16"/>
      <c r="E23" s="17"/>
      <c r="F23" s="17"/>
      <c r="G23" s="17"/>
      <c r="H23" s="17"/>
      <c r="I23" s="17"/>
      <c r="J23" s="17"/>
      <c r="K23" s="17"/>
      <c r="L23" s="16">
        <f t="shared" si="5"/>
        <v>0</v>
      </c>
    </row>
    <row r="24" spans="1:12" x14ac:dyDescent="0.25">
      <c r="A24" s="60" t="s">
        <v>89</v>
      </c>
      <c r="B24" s="26" t="s">
        <v>22</v>
      </c>
      <c r="C24" s="16"/>
      <c r="D24" s="16"/>
      <c r="E24" s="28"/>
      <c r="F24" s="28"/>
      <c r="G24" s="28"/>
      <c r="H24" s="28"/>
      <c r="I24" s="28"/>
      <c r="J24" s="28"/>
      <c r="K24" s="28"/>
      <c r="L24" s="16">
        <f t="shared" si="5"/>
        <v>0</v>
      </c>
    </row>
    <row r="25" spans="1:12" x14ac:dyDescent="0.25">
      <c r="A25" s="60" t="s">
        <v>90</v>
      </c>
      <c r="B25" s="7" t="s">
        <v>23</v>
      </c>
      <c r="C25" s="16"/>
      <c r="D25" s="16"/>
      <c r="E25" s="18"/>
      <c r="F25" s="18"/>
      <c r="G25" s="18"/>
      <c r="H25" s="16"/>
      <c r="I25" s="18"/>
      <c r="J25" s="18"/>
      <c r="K25" s="18"/>
      <c r="L25" s="16">
        <f t="shared" si="5"/>
        <v>0</v>
      </c>
    </row>
    <row r="26" spans="1:12" x14ac:dyDescent="0.25">
      <c r="A26" s="60" t="s">
        <v>91</v>
      </c>
      <c r="B26" s="26" t="s">
        <v>24</v>
      </c>
      <c r="C26" s="16">
        <v>100000</v>
      </c>
      <c r="D26" s="16">
        <v>100000</v>
      </c>
      <c r="E26" s="27"/>
      <c r="F26" s="27"/>
      <c r="G26" s="27"/>
      <c r="H26" s="109"/>
      <c r="I26" s="27"/>
      <c r="J26" s="27"/>
      <c r="K26" s="27"/>
      <c r="L26" s="16">
        <f t="shared" si="5"/>
        <v>100000</v>
      </c>
    </row>
    <row r="27" spans="1:12" x14ac:dyDescent="0.25">
      <c r="A27" s="60" t="s">
        <v>92</v>
      </c>
      <c r="B27" s="7" t="s">
        <v>25</v>
      </c>
      <c r="C27" s="16"/>
      <c r="D27" s="16"/>
      <c r="E27" s="18"/>
      <c r="F27" s="18"/>
      <c r="G27" s="18"/>
      <c r="H27" s="16"/>
      <c r="I27" s="18"/>
      <c r="J27" s="18"/>
      <c r="K27" s="18"/>
      <c r="L27" s="16">
        <f t="shared" si="5"/>
        <v>0</v>
      </c>
    </row>
    <row r="28" spans="1:12" x14ac:dyDescent="0.25">
      <c r="A28" s="60" t="s">
        <v>93</v>
      </c>
      <c r="B28" s="7" t="s">
        <v>142</v>
      </c>
      <c r="C28" s="16"/>
      <c r="D28" s="16"/>
      <c r="E28" s="18"/>
      <c r="F28" s="18"/>
      <c r="G28" s="18">
        <v>95000</v>
      </c>
      <c r="H28" s="16"/>
      <c r="I28" s="18"/>
      <c r="J28" s="18"/>
      <c r="K28" s="18"/>
      <c r="L28" s="16">
        <f t="shared" si="5"/>
        <v>95000</v>
      </c>
    </row>
    <row r="29" spans="1:12" x14ac:dyDescent="0.25">
      <c r="A29" s="110" t="s">
        <v>140</v>
      </c>
      <c r="B29" s="111" t="s">
        <v>141</v>
      </c>
      <c r="C29" s="112"/>
      <c r="D29" s="112"/>
      <c r="E29" s="113"/>
      <c r="F29" s="113"/>
      <c r="G29" s="113"/>
      <c r="H29" s="112">
        <v>178000</v>
      </c>
      <c r="I29" s="113"/>
      <c r="J29" s="113"/>
      <c r="K29" s="113"/>
      <c r="L29" s="112">
        <f t="shared" si="5"/>
        <v>178000</v>
      </c>
    </row>
    <row r="30" spans="1:12" ht="15.75" thickBot="1" x14ac:dyDescent="0.3">
      <c r="A30" s="58" t="s">
        <v>94</v>
      </c>
      <c r="B30" s="47" t="s">
        <v>27</v>
      </c>
      <c r="C30" s="31">
        <f>C31+C32+C33</f>
        <v>0</v>
      </c>
      <c r="D30" s="31">
        <f>D31+D32+D33</f>
        <v>0</v>
      </c>
      <c r="E30" s="31">
        <f>E31+E32+E33</f>
        <v>0</v>
      </c>
      <c r="F30" s="31">
        <f t="shared" ref="F30:K30" si="6">F31+F32+F33</f>
        <v>0</v>
      </c>
      <c r="G30" s="31">
        <f t="shared" si="6"/>
        <v>60000</v>
      </c>
      <c r="H30" s="31">
        <f t="shared" si="6"/>
        <v>0</v>
      </c>
      <c r="I30" s="31">
        <f t="shared" si="6"/>
        <v>0</v>
      </c>
      <c r="J30" s="31">
        <f t="shared" si="6"/>
        <v>0</v>
      </c>
      <c r="K30" s="31">
        <f t="shared" si="6"/>
        <v>0</v>
      </c>
      <c r="L30" s="31">
        <f>L31+L32+L33</f>
        <v>60000</v>
      </c>
    </row>
    <row r="31" spans="1:12" x14ac:dyDescent="0.25">
      <c r="A31" s="60" t="s">
        <v>95</v>
      </c>
      <c r="B31" s="9" t="s">
        <v>28</v>
      </c>
      <c r="C31" s="16"/>
      <c r="D31" s="16"/>
      <c r="E31" s="45"/>
      <c r="F31" s="45"/>
      <c r="G31" s="45"/>
      <c r="H31" s="45"/>
      <c r="I31" s="45"/>
      <c r="J31" s="45"/>
      <c r="K31" s="45"/>
      <c r="L31" s="16">
        <f>SUM(D31:K31)</f>
        <v>0</v>
      </c>
    </row>
    <row r="32" spans="1:12" x14ac:dyDescent="0.25">
      <c r="A32" s="60" t="s">
        <v>96</v>
      </c>
      <c r="B32" s="26" t="s">
        <v>29</v>
      </c>
      <c r="C32" s="16"/>
      <c r="D32" s="16"/>
      <c r="E32" s="27"/>
      <c r="F32" s="27"/>
      <c r="G32" s="109">
        <v>60000</v>
      </c>
      <c r="H32" s="27"/>
      <c r="I32" s="27"/>
      <c r="J32" s="27"/>
      <c r="K32" s="27"/>
      <c r="L32" s="16">
        <f>SUM(D32:K32)</f>
        <v>60000</v>
      </c>
    </row>
    <row r="33" spans="1:14" x14ac:dyDescent="0.25">
      <c r="A33" s="60" t="s">
        <v>97</v>
      </c>
      <c r="B33" s="7" t="s">
        <v>30</v>
      </c>
      <c r="C33" s="16"/>
      <c r="D33" s="16"/>
      <c r="E33" s="17"/>
      <c r="F33" s="17"/>
      <c r="G33" s="17"/>
      <c r="H33" s="17"/>
      <c r="I33" s="17"/>
      <c r="J33" s="17"/>
      <c r="K33" s="17"/>
      <c r="L33" s="16">
        <f>SUM(D33:K33)</f>
        <v>0</v>
      </c>
    </row>
    <row r="34" spans="1:14" s="95" customFormat="1" x14ac:dyDescent="0.25">
      <c r="A34" s="59" t="s">
        <v>98</v>
      </c>
      <c r="B34" s="6" t="s">
        <v>5</v>
      </c>
      <c r="C34" s="15"/>
      <c r="D34" s="15"/>
      <c r="E34" s="29"/>
      <c r="F34" s="29"/>
      <c r="G34" s="29"/>
      <c r="H34" s="29"/>
      <c r="I34" s="29"/>
      <c r="J34" s="29"/>
      <c r="K34" s="29"/>
      <c r="L34" s="15">
        <f>SUM(D34:K34)</f>
        <v>0</v>
      </c>
    </row>
    <row r="35" spans="1:14" s="95" customFormat="1" ht="15.75" thickBot="1" x14ac:dyDescent="0.3">
      <c r="A35" s="58" t="s">
        <v>99</v>
      </c>
      <c r="B35" s="30" t="s">
        <v>7</v>
      </c>
      <c r="C35" s="31"/>
      <c r="D35" s="31"/>
      <c r="E35" s="31"/>
      <c r="F35" s="108"/>
      <c r="G35" s="108">
        <v>1900000</v>
      </c>
      <c r="H35" s="108"/>
      <c r="I35" s="108"/>
      <c r="J35" s="108"/>
      <c r="K35" s="108"/>
      <c r="L35" s="15">
        <f>SUM(D35:K35)</f>
        <v>1900000</v>
      </c>
    </row>
    <row r="36" spans="1:14" ht="15.75" thickBot="1" x14ac:dyDescent="0.3">
      <c r="A36" s="68" t="s">
        <v>6</v>
      </c>
      <c r="B36" s="69" t="s">
        <v>58</v>
      </c>
      <c r="C36" s="70">
        <f>C37+C38+C39+C40+C41+C46+C47+C48</f>
        <v>46978559</v>
      </c>
      <c r="D36" s="70">
        <f>D37+D38+D39+D40+D41+D46+D47+D48</f>
        <v>46634680.670000002</v>
      </c>
      <c r="E36" s="70">
        <f>E37+E38+E39+E40+E41+E46+E47+E48</f>
        <v>0</v>
      </c>
      <c r="F36" s="70">
        <f t="shared" ref="F36:K36" si="7">F37+F38+F39+F40+F41+F46+F47+F48</f>
        <v>61175707</v>
      </c>
      <c r="G36" s="70">
        <f t="shared" si="7"/>
        <v>5439730</v>
      </c>
      <c r="H36" s="70">
        <f t="shared" si="7"/>
        <v>2044347</v>
      </c>
      <c r="I36" s="70">
        <f t="shared" si="7"/>
        <v>0</v>
      </c>
      <c r="J36" s="70">
        <f t="shared" si="7"/>
        <v>0</v>
      </c>
      <c r="K36" s="70">
        <f t="shared" si="7"/>
        <v>0</v>
      </c>
      <c r="L36" s="70">
        <f>L37+L38+L39+L40+L41+L46+L47+L48</f>
        <v>115294464.67</v>
      </c>
    </row>
    <row r="37" spans="1:14" ht="15.75" thickBot="1" x14ac:dyDescent="0.3">
      <c r="A37" s="61" t="s">
        <v>49</v>
      </c>
      <c r="B37" s="81" t="s">
        <v>1</v>
      </c>
      <c r="C37" s="94">
        <v>10456600</v>
      </c>
      <c r="D37" s="94">
        <f>'[1]személyi kiadások'!$AE$6</f>
        <v>12304800</v>
      </c>
      <c r="E37" s="94">
        <v>0</v>
      </c>
      <c r="F37" s="94">
        <v>0</v>
      </c>
      <c r="G37" s="94"/>
      <c r="H37" s="94">
        <v>0</v>
      </c>
      <c r="I37" s="94">
        <v>0</v>
      </c>
      <c r="J37" s="94">
        <v>0</v>
      </c>
      <c r="K37" s="94">
        <v>0</v>
      </c>
      <c r="L37" s="94">
        <f>K37+J37+I37+H37+G37+F37+E37+D37</f>
        <v>12304800</v>
      </c>
    </row>
    <row r="38" spans="1:14" s="95" customFormat="1" x14ac:dyDescent="0.25">
      <c r="A38" s="55" t="s">
        <v>50</v>
      </c>
      <c r="B38" s="8" t="s">
        <v>2</v>
      </c>
      <c r="C38" s="29">
        <v>3523059</v>
      </c>
      <c r="D38" s="29">
        <f>'[1]személyi kiadások'!$AE$34</f>
        <v>2986506.8400000003</v>
      </c>
      <c r="E38" s="29"/>
      <c r="F38" s="29"/>
      <c r="G38" s="29"/>
      <c r="H38" s="29"/>
      <c r="I38" s="29"/>
      <c r="J38" s="29"/>
      <c r="K38" s="29"/>
      <c r="L38" s="15">
        <f>SUM(D38:K38)</f>
        <v>2986506.8400000003</v>
      </c>
    </row>
    <row r="39" spans="1:14" x14ac:dyDescent="0.25">
      <c r="A39" s="57" t="s">
        <v>51</v>
      </c>
      <c r="B39" s="8" t="s">
        <v>3</v>
      </c>
      <c r="C39" s="15">
        <v>25312900</v>
      </c>
      <c r="D39" s="15">
        <f>'[1]kiadások k1-k9'!$CA$6</f>
        <v>26156594.829999998</v>
      </c>
      <c r="E39" s="15">
        <v>0</v>
      </c>
      <c r="F39" s="15">
        <f>[2]maradvány!$D$7+[2]maradvány!$D$8</f>
        <v>11487211</v>
      </c>
      <c r="G39" s="15">
        <f>1500000-1480000-500000</f>
        <v>-480000</v>
      </c>
      <c r="H39" s="15">
        <f>-150000+1000000</f>
        <v>850000</v>
      </c>
      <c r="I39" s="15"/>
      <c r="J39" s="15">
        <v>0</v>
      </c>
      <c r="K39" s="15">
        <v>0</v>
      </c>
      <c r="L39" s="15">
        <f>SUM(D39:K39)</f>
        <v>38013805.829999998</v>
      </c>
    </row>
    <row r="40" spans="1:14" s="95" customFormat="1" x14ac:dyDescent="0.25">
      <c r="A40" s="54" t="s">
        <v>52</v>
      </c>
      <c r="B40" s="8" t="s">
        <v>121</v>
      </c>
      <c r="C40" s="29">
        <v>1470000</v>
      </c>
      <c r="D40" s="29">
        <f>'[1]kiadások k1-k9'!$CA$95</f>
        <v>3765000</v>
      </c>
      <c r="E40" s="29"/>
      <c r="F40" s="29">
        <f>[3]maradvány!$D$10</f>
        <v>647700</v>
      </c>
      <c r="G40" s="29">
        <v>81280</v>
      </c>
      <c r="H40" s="29"/>
      <c r="I40" s="29"/>
      <c r="J40" s="29"/>
      <c r="K40" s="29"/>
      <c r="L40" s="15">
        <f>SUM(D40:K40)</f>
        <v>4493980</v>
      </c>
    </row>
    <row r="41" spans="1:14" s="95" customFormat="1" ht="15.75" thickBot="1" x14ac:dyDescent="0.3">
      <c r="A41" s="58" t="s">
        <v>53</v>
      </c>
      <c r="B41" s="47" t="s">
        <v>122</v>
      </c>
      <c r="C41" s="31">
        <f>SUM(C43,C42)</f>
        <v>1216000</v>
      </c>
      <c r="D41" s="31">
        <f>SUM(D43,D42)</f>
        <v>1421779</v>
      </c>
      <c r="E41" s="31">
        <f>SUM(E43,E42)</f>
        <v>0</v>
      </c>
      <c r="F41" s="31">
        <f>F42+F43</f>
        <v>4496203</v>
      </c>
      <c r="G41" s="31">
        <f>G42+G43</f>
        <v>-2406094</v>
      </c>
      <c r="H41" s="31">
        <f>H42+H43</f>
        <v>2044347</v>
      </c>
      <c r="I41" s="31">
        <f t="shared" ref="I41:K41" si="8">SUM(I43,I42)</f>
        <v>0</v>
      </c>
      <c r="J41" s="31">
        <f t="shared" si="8"/>
        <v>0</v>
      </c>
      <c r="K41" s="31">
        <f t="shared" si="8"/>
        <v>0</v>
      </c>
      <c r="L41" s="31">
        <f>SUM(L43,L42)</f>
        <v>5556235</v>
      </c>
    </row>
    <row r="42" spans="1:14" s="101" customFormat="1" x14ac:dyDescent="0.25">
      <c r="A42" s="102" t="s">
        <v>53</v>
      </c>
      <c r="B42" s="51" t="s">
        <v>113</v>
      </c>
      <c r="C42" s="52">
        <v>450000</v>
      </c>
      <c r="D42" s="52">
        <f>'[1]kiadások k1-k9'!$CA$104</f>
        <v>450000</v>
      </c>
      <c r="E42" s="100"/>
      <c r="F42" s="100">
        <f>[3]maradvány!$D$15+[3]maradvány!$D$23</f>
        <v>2793380</v>
      </c>
      <c r="G42" s="100"/>
      <c r="H42" s="100"/>
      <c r="I42" s="100"/>
      <c r="J42" s="100"/>
      <c r="K42" s="100"/>
      <c r="L42" s="84">
        <f>SUM(D42:K42)</f>
        <v>3243380</v>
      </c>
    </row>
    <row r="43" spans="1:14" s="101" customFormat="1" x14ac:dyDescent="0.25">
      <c r="A43" s="102" t="s">
        <v>146</v>
      </c>
      <c r="B43" s="51" t="s">
        <v>45</v>
      </c>
      <c r="C43" s="84">
        <f>C44+C45</f>
        <v>766000</v>
      </c>
      <c r="D43" s="84">
        <f>D44+D45</f>
        <v>971779</v>
      </c>
      <c r="E43" s="84">
        <f>SUM(E44:E45)</f>
        <v>0</v>
      </c>
      <c r="F43" s="84">
        <f t="shared" ref="F43:K43" si="9">SUM(F44:F45)</f>
        <v>1702823</v>
      </c>
      <c r="G43" s="84">
        <f t="shared" si="9"/>
        <v>-2406094</v>
      </c>
      <c r="H43" s="84">
        <f t="shared" si="9"/>
        <v>2044347</v>
      </c>
      <c r="I43" s="84">
        <f t="shared" si="9"/>
        <v>0</v>
      </c>
      <c r="J43" s="84">
        <f t="shared" si="9"/>
        <v>0</v>
      </c>
      <c r="K43" s="84">
        <f t="shared" si="9"/>
        <v>0</v>
      </c>
      <c r="L43" s="84">
        <f>SUM(L44:L45)</f>
        <v>2312855</v>
      </c>
      <c r="M43" s="101" t="s">
        <v>158</v>
      </c>
      <c r="N43" s="101">
        <v>2312855</v>
      </c>
    </row>
    <row r="44" spans="1:14" s="101" customFormat="1" x14ac:dyDescent="0.25">
      <c r="A44" s="102"/>
      <c r="B44" s="51" t="s">
        <v>59</v>
      </c>
      <c r="C44" s="84">
        <v>766000</v>
      </c>
      <c r="D44" s="84">
        <f>'[1]kiadások k1-k9'!$CA$117</f>
        <v>971779</v>
      </c>
      <c r="E44" s="100"/>
      <c r="F44" s="100">
        <f>[2]maradvány!$D$21</f>
        <v>1702823</v>
      </c>
      <c r="G44" s="100">
        <f>689230-81280-1500000-1000719-329044+2222500+628000-3034781</f>
        <v>-2406094</v>
      </c>
      <c r="H44" s="100">
        <f>1141347+825000+78000</f>
        <v>2044347</v>
      </c>
      <c r="I44" s="100"/>
      <c r="J44" s="100"/>
      <c r="K44" s="100"/>
      <c r="L44" s="84">
        <f>SUM(D44:K44)</f>
        <v>2312855</v>
      </c>
    </row>
    <row r="45" spans="1:14" s="101" customFormat="1" x14ac:dyDescent="0.25">
      <c r="A45" s="102"/>
      <c r="B45" s="51" t="s">
        <v>60</v>
      </c>
      <c r="C45" s="84"/>
      <c r="D45" s="84"/>
      <c r="E45" s="100"/>
      <c r="F45" s="100"/>
      <c r="G45" s="100"/>
      <c r="H45" s="100"/>
      <c r="I45" s="100"/>
      <c r="J45" s="100"/>
      <c r="K45" s="100"/>
      <c r="L45" s="84">
        <f>SUM(D45:K45)</f>
        <v>0</v>
      </c>
    </row>
    <row r="46" spans="1:14" s="95" customFormat="1" x14ac:dyDescent="0.25">
      <c r="A46" s="54" t="s">
        <v>55</v>
      </c>
      <c r="B46" s="8" t="s">
        <v>123</v>
      </c>
      <c r="C46" s="96">
        <v>5000000</v>
      </c>
      <c r="D46" s="96">
        <f>'[1]kiadások k1-k9'!$CA$119</f>
        <v>0</v>
      </c>
      <c r="E46" s="96"/>
      <c r="F46" s="96">
        <f>[2]maradvány!$D$9+[2]maradvány!$D$12+[2]maradvány!$D$13+[2]maradvány!$D$14+[2]maradvány!$D$16+[2]maradvány!$D$17+[2]maradvány!$D$18+[2]maradvány!$D$19</f>
        <v>44544593</v>
      </c>
      <c r="G46" s="96">
        <f>-4517044+1900000+480000+1000000+3034781+1000719+329044+500000</f>
        <v>3727500</v>
      </c>
      <c r="H46" s="96">
        <f>150000-1000000</f>
        <v>-850000</v>
      </c>
      <c r="I46" s="96"/>
      <c r="J46" s="96"/>
      <c r="K46" s="96"/>
      <c r="L46" s="15">
        <f>SUM(D46:K46)</f>
        <v>47422093</v>
      </c>
      <c r="M46" s="95" t="s">
        <v>158</v>
      </c>
      <c r="N46" s="95">
        <v>47442093</v>
      </c>
    </row>
    <row r="47" spans="1:14" s="95" customFormat="1" x14ac:dyDescent="0.25">
      <c r="A47" s="55" t="s">
        <v>56</v>
      </c>
      <c r="B47" s="8" t="s">
        <v>124</v>
      </c>
      <c r="C47" s="96"/>
      <c r="D47" s="96"/>
      <c r="E47" s="96"/>
      <c r="F47" s="96"/>
      <c r="G47" s="96">
        <f>4517044</f>
        <v>4517044</v>
      </c>
      <c r="H47" s="96"/>
      <c r="I47" s="96"/>
      <c r="J47" s="96"/>
      <c r="K47" s="96"/>
      <c r="L47" s="15">
        <f>SUM(D47:K47)</f>
        <v>4517044</v>
      </c>
      <c r="M47" s="95" t="s">
        <v>158</v>
      </c>
      <c r="N47" s="95">
        <v>4517044</v>
      </c>
    </row>
    <row r="48" spans="1:14" s="95" customFormat="1" x14ac:dyDescent="0.25">
      <c r="A48" s="55" t="s">
        <v>57</v>
      </c>
      <c r="B48" s="82" t="s">
        <v>126</v>
      </c>
      <c r="C48" s="96"/>
      <c r="D48" s="96"/>
      <c r="E48" s="96"/>
      <c r="F48" s="96"/>
      <c r="G48" s="96"/>
      <c r="H48" s="96"/>
      <c r="I48" s="96"/>
      <c r="J48" s="96"/>
      <c r="K48" s="96"/>
      <c r="L48" s="15">
        <f>SUM(D48:K48)</f>
        <v>0</v>
      </c>
    </row>
    <row r="49" spans="1:12" ht="15" customHeight="1" thickBot="1" x14ac:dyDescent="0.3">
      <c r="A49" s="74"/>
      <c r="B49" s="75" t="s">
        <v>31</v>
      </c>
      <c r="C49" s="76">
        <f>C3-C36</f>
        <v>32107000</v>
      </c>
      <c r="D49" s="76">
        <f>D3-D36</f>
        <v>34050557.530000001</v>
      </c>
      <c r="E49" s="76">
        <f>E3-E36</f>
        <v>0</v>
      </c>
      <c r="F49" s="76">
        <f t="shared" ref="F49:K49" si="10">F3-F36</f>
        <v>-61175707</v>
      </c>
      <c r="G49" s="76">
        <f t="shared" si="10"/>
        <v>463219</v>
      </c>
      <c r="H49" s="76">
        <f t="shared" si="10"/>
        <v>226167</v>
      </c>
      <c r="I49" s="76">
        <f t="shared" si="10"/>
        <v>0</v>
      </c>
      <c r="J49" s="76">
        <f t="shared" si="10"/>
        <v>0</v>
      </c>
      <c r="K49" s="76">
        <f t="shared" si="10"/>
        <v>0</v>
      </c>
      <c r="L49" s="76">
        <f>L3-L36</f>
        <v>-26435763.469999999</v>
      </c>
    </row>
    <row r="50" spans="1:12" ht="15.75" thickBot="1" x14ac:dyDescent="0.3">
      <c r="A50" s="77"/>
      <c r="B50" s="78" t="s">
        <v>32</v>
      </c>
      <c r="C50" s="79">
        <f>C5+C11+C18+C34-C37-C38-C39-C40-C41-C46-C47</f>
        <v>-13737559</v>
      </c>
      <c r="D50" s="79">
        <f>D5+D11+D18+D34-D37-D38-D39-D40-D41-D46-D47</f>
        <v>-12977549.469999995</v>
      </c>
      <c r="E50" s="79">
        <f>E5+E11+E18+E34-E37-E38-E39-E40-E41-E46-E47</f>
        <v>0</v>
      </c>
      <c r="F50" s="79">
        <f t="shared" ref="F50:K50" si="11">F5+F11+F18+F34-F37-F38-F39-F40-F41-F46-F47</f>
        <v>-61175707</v>
      </c>
      <c r="G50" s="79">
        <f t="shared" si="11"/>
        <v>-4871730</v>
      </c>
      <c r="H50" s="79">
        <f t="shared" si="11"/>
        <v>-1141347</v>
      </c>
      <c r="I50" s="79">
        <f t="shared" si="11"/>
        <v>0</v>
      </c>
      <c r="J50" s="79">
        <f t="shared" si="11"/>
        <v>0</v>
      </c>
      <c r="K50" s="79">
        <f t="shared" si="11"/>
        <v>0</v>
      </c>
      <c r="L50" s="79">
        <f>L5+L11+L18+L34-L37-L38-L39-L40-L41-L46-L47</f>
        <v>-80166333.469999999</v>
      </c>
    </row>
    <row r="51" spans="1:12" ht="15.75" thickBot="1" x14ac:dyDescent="0.3">
      <c r="A51" s="72"/>
      <c r="B51" s="73" t="s">
        <v>33</v>
      </c>
      <c r="C51" s="43">
        <f>C10+C30+C35-C48</f>
        <v>0</v>
      </c>
      <c r="D51" s="43">
        <f>D10+D30+D35-D48</f>
        <v>0</v>
      </c>
      <c r="E51" s="43">
        <f>E10+E30+E35-E48</f>
        <v>0</v>
      </c>
      <c r="F51" s="43">
        <f t="shared" ref="F51:K51" si="12">F10+F30+F35-F48</f>
        <v>0</v>
      </c>
      <c r="G51" s="43">
        <f t="shared" si="12"/>
        <v>4182500</v>
      </c>
      <c r="H51" s="43">
        <f t="shared" si="12"/>
        <v>0</v>
      </c>
      <c r="I51" s="43">
        <f t="shared" si="12"/>
        <v>0</v>
      </c>
      <c r="J51" s="43">
        <f t="shared" si="12"/>
        <v>0</v>
      </c>
      <c r="K51" s="43">
        <f t="shared" si="12"/>
        <v>0</v>
      </c>
      <c r="L51" s="43">
        <f>L10+L30+L35-L48</f>
        <v>4182500</v>
      </c>
    </row>
    <row r="52" spans="1:12" ht="15.75" thickBot="1" x14ac:dyDescent="0.3">
      <c r="A52" s="65" t="s">
        <v>111</v>
      </c>
      <c r="B52" s="20" t="s">
        <v>34</v>
      </c>
      <c r="C52" s="21">
        <f>C53+C61</f>
        <v>0</v>
      </c>
      <c r="D52" s="21">
        <f>D53+D61</f>
        <v>0</v>
      </c>
      <c r="E52" s="21">
        <f>E53+E61</f>
        <v>0</v>
      </c>
      <c r="F52" s="21">
        <f t="shared" ref="F52:K52" si="13">F53+F61</f>
        <v>62756762</v>
      </c>
      <c r="G52" s="21">
        <f t="shared" si="13"/>
        <v>454731</v>
      </c>
      <c r="H52" s="21">
        <f t="shared" si="13"/>
        <v>135127</v>
      </c>
      <c r="I52" s="21">
        <f t="shared" si="13"/>
        <v>0</v>
      </c>
      <c r="J52" s="21">
        <f t="shared" si="13"/>
        <v>0</v>
      </c>
      <c r="K52" s="21">
        <f t="shared" si="13"/>
        <v>0</v>
      </c>
      <c r="L52" s="21">
        <f>L53+L61</f>
        <v>63346620</v>
      </c>
    </row>
    <row r="53" spans="1:12" x14ac:dyDescent="0.25">
      <c r="A53" s="64" t="s">
        <v>100</v>
      </c>
      <c r="B53" s="5" t="s">
        <v>39</v>
      </c>
      <c r="C53" s="17">
        <f>SUM(C54,C55,C56,C59,C60)</f>
        <v>0</v>
      </c>
      <c r="D53" s="17">
        <f>SUM(D54,D55,D56,D59,D60)</f>
        <v>0</v>
      </c>
      <c r="E53" s="17">
        <f>SUM(E54,E55,E56,E59,E60)</f>
        <v>0</v>
      </c>
      <c r="F53" s="17">
        <f t="shared" ref="F53:K53" si="14">SUM(F54,F55,F56,F59,F60)</f>
        <v>62756762</v>
      </c>
      <c r="G53" s="17">
        <f t="shared" si="14"/>
        <v>454731</v>
      </c>
      <c r="H53" s="17">
        <f t="shared" si="14"/>
        <v>135127</v>
      </c>
      <c r="I53" s="17">
        <f t="shared" si="14"/>
        <v>0</v>
      </c>
      <c r="J53" s="17">
        <f t="shared" si="14"/>
        <v>0</v>
      </c>
      <c r="K53" s="17">
        <f t="shared" si="14"/>
        <v>0</v>
      </c>
      <c r="L53" s="17">
        <f>SUM(L54,L55,L56,L59,L60)</f>
        <v>63346620</v>
      </c>
    </row>
    <row r="54" spans="1:12" x14ac:dyDescent="0.25">
      <c r="A54" s="62" t="s">
        <v>61</v>
      </c>
      <c r="B54" s="10" t="s">
        <v>36</v>
      </c>
      <c r="C54" s="45"/>
      <c r="D54" s="45"/>
      <c r="E54" s="45"/>
      <c r="F54" s="45"/>
      <c r="G54" s="45"/>
      <c r="H54" s="45"/>
      <c r="I54" s="45"/>
      <c r="J54" s="45"/>
      <c r="K54" s="45"/>
      <c r="L54" s="18">
        <f>SUM(D54:K54)</f>
        <v>0</v>
      </c>
    </row>
    <row r="55" spans="1:12" x14ac:dyDescent="0.25">
      <c r="A55" s="64" t="s">
        <v>62</v>
      </c>
      <c r="B55" s="5" t="s">
        <v>37</v>
      </c>
      <c r="C55" s="40"/>
      <c r="D55" s="40"/>
      <c r="E55" s="17"/>
      <c r="F55" s="17"/>
      <c r="G55" s="17"/>
      <c r="H55" s="17"/>
      <c r="I55" s="17"/>
      <c r="J55" s="17"/>
      <c r="K55" s="17"/>
      <c r="L55" s="16">
        <f>SUM(D55:K55)</f>
        <v>0</v>
      </c>
    </row>
    <row r="56" spans="1:12" x14ac:dyDescent="0.25">
      <c r="A56" s="62" t="s">
        <v>63</v>
      </c>
      <c r="B56" s="5" t="s">
        <v>38</v>
      </c>
      <c r="C56" s="17">
        <f>SUM(C57:C58)</f>
        <v>0</v>
      </c>
      <c r="D56" s="17">
        <f>SUM(D57:D58)</f>
        <v>0</v>
      </c>
      <c r="E56" s="17">
        <f>SUM(E57:E58)</f>
        <v>0</v>
      </c>
      <c r="F56" s="17">
        <f t="shared" ref="F56:K56" si="15">SUM(F57:F58)</f>
        <v>62756762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>SUM(L57:L58)</f>
        <v>62756762</v>
      </c>
    </row>
    <row r="57" spans="1:12" x14ac:dyDescent="0.25">
      <c r="A57" s="62"/>
      <c r="B57" s="46" t="s">
        <v>64</v>
      </c>
      <c r="C57" s="92"/>
      <c r="D57" s="92"/>
      <c r="E57" s="17"/>
      <c r="F57" s="17">
        <f>[3]maradvány!$C$6</f>
        <v>62756762</v>
      </c>
      <c r="G57" s="17"/>
      <c r="H57" s="17"/>
      <c r="I57" s="17"/>
      <c r="J57" s="17"/>
      <c r="K57" s="17"/>
      <c r="L57" s="84">
        <f>SUM(D57:K57)</f>
        <v>62756762</v>
      </c>
    </row>
    <row r="58" spans="1:12" x14ac:dyDescent="0.25">
      <c r="A58" s="62"/>
      <c r="B58" s="46" t="s">
        <v>65</v>
      </c>
      <c r="C58" s="17"/>
      <c r="D58" s="17"/>
      <c r="E58" s="17"/>
      <c r="F58" s="17"/>
      <c r="G58" s="17"/>
      <c r="H58" s="17"/>
      <c r="I58" s="17"/>
      <c r="J58" s="17"/>
      <c r="K58" s="17"/>
      <c r="L58" s="84">
        <f>SUM(D58:K58)</f>
        <v>0</v>
      </c>
    </row>
    <row r="59" spans="1:12" x14ac:dyDescent="0.25">
      <c r="A59" s="62" t="s">
        <v>66</v>
      </c>
      <c r="B59" s="5" t="s">
        <v>110</v>
      </c>
      <c r="C59" s="17"/>
      <c r="D59" s="17"/>
      <c r="E59" s="17"/>
      <c r="F59" s="17"/>
      <c r="G59" s="17">
        <v>454731</v>
      </c>
      <c r="H59" s="17">
        <v>135127</v>
      </c>
      <c r="I59" s="17"/>
      <c r="J59" s="17"/>
      <c r="K59" s="17"/>
      <c r="L59" s="16">
        <f>SUM(D59:K59)</f>
        <v>589858</v>
      </c>
    </row>
    <row r="60" spans="1:12" x14ac:dyDescent="0.25">
      <c r="A60" s="62" t="s">
        <v>101</v>
      </c>
      <c r="B60" s="5" t="s">
        <v>102</v>
      </c>
      <c r="C60" s="17"/>
      <c r="D60" s="17"/>
      <c r="E60" s="17"/>
      <c r="F60" s="17"/>
      <c r="G60" s="17"/>
      <c r="H60" s="17"/>
      <c r="I60" s="17"/>
      <c r="J60" s="17"/>
      <c r="K60" s="17"/>
      <c r="L60" s="16">
        <f>SUM(D60:K60)</f>
        <v>0</v>
      </c>
    </row>
    <row r="61" spans="1:12" ht="15.75" thickBot="1" x14ac:dyDescent="0.3">
      <c r="A61" s="62" t="s">
        <v>67</v>
      </c>
      <c r="B61" s="11" t="s">
        <v>40</v>
      </c>
      <c r="C61" s="17"/>
      <c r="D61" s="17"/>
      <c r="E61" s="17"/>
      <c r="F61" s="17"/>
      <c r="G61" s="17"/>
      <c r="H61" s="17"/>
      <c r="I61" s="17"/>
      <c r="J61" s="17"/>
      <c r="K61" s="17"/>
      <c r="L61" s="16">
        <f>SUM(D61:K61)</f>
        <v>0</v>
      </c>
    </row>
    <row r="62" spans="1:12" ht="15.75" thickBot="1" x14ac:dyDescent="0.3">
      <c r="A62" s="66" t="s">
        <v>112</v>
      </c>
      <c r="B62" s="33" t="s">
        <v>41</v>
      </c>
      <c r="C62" s="34">
        <f>C63+C68</f>
        <v>32107000</v>
      </c>
      <c r="D62" s="34">
        <f>D63+D68</f>
        <v>34050558</v>
      </c>
      <c r="E62" s="34">
        <f>E63+E68</f>
        <v>0</v>
      </c>
      <c r="F62" s="34">
        <f t="shared" ref="F62:K62" si="16">F63+F68</f>
        <v>1581055</v>
      </c>
      <c r="G62" s="34">
        <f t="shared" si="16"/>
        <v>917950</v>
      </c>
      <c r="H62" s="34">
        <f t="shared" si="16"/>
        <v>361294</v>
      </c>
      <c r="I62" s="34">
        <f t="shared" si="16"/>
        <v>0</v>
      </c>
      <c r="J62" s="34">
        <f t="shared" si="16"/>
        <v>0</v>
      </c>
      <c r="K62" s="34">
        <f t="shared" si="16"/>
        <v>0</v>
      </c>
      <c r="L62" s="34">
        <f>L63+L68</f>
        <v>36910857</v>
      </c>
    </row>
    <row r="63" spans="1:12" x14ac:dyDescent="0.25">
      <c r="A63" s="64" t="s">
        <v>114</v>
      </c>
      <c r="B63" s="5" t="s">
        <v>115</v>
      </c>
      <c r="C63" s="40">
        <f>SUM(C64:C67)</f>
        <v>32107000</v>
      </c>
      <c r="D63" s="40">
        <f>SUM(D64:D67)</f>
        <v>34050558</v>
      </c>
      <c r="E63" s="40">
        <f>SUM(E64:E67)</f>
        <v>0</v>
      </c>
      <c r="F63" s="40">
        <f t="shared" ref="F63:K63" si="17">SUM(F64:F67)</f>
        <v>1581055</v>
      </c>
      <c r="G63" s="40">
        <f t="shared" si="17"/>
        <v>917950</v>
      </c>
      <c r="H63" s="40">
        <f t="shared" si="17"/>
        <v>361294</v>
      </c>
      <c r="I63" s="40">
        <f t="shared" si="17"/>
        <v>0</v>
      </c>
      <c r="J63" s="40">
        <f t="shared" si="17"/>
        <v>0</v>
      </c>
      <c r="K63" s="40">
        <f t="shared" si="17"/>
        <v>0</v>
      </c>
      <c r="L63" s="40">
        <f>SUM(L64:L67)</f>
        <v>36910857</v>
      </c>
    </row>
    <row r="64" spans="1:12" x14ac:dyDescent="0.25">
      <c r="A64" s="64" t="s">
        <v>68</v>
      </c>
      <c r="B64" s="5" t="s">
        <v>35</v>
      </c>
      <c r="C64" s="40"/>
      <c r="D64" s="40"/>
      <c r="E64" s="18"/>
      <c r="F64" s="18"/>
      <c r="G64" s="18"/>
      <c r="H64" s="18"/>
      <c r="I64" s="18"/>
      <c r="J64" s="18"/>
      <c r="K64" s="18"/>
      <c r="L64" s="16">
        <f>SUM(D64:K64)</f>
        <v>0</v>
      </c>
    </row>
    <row r="65" spans="1:16" x14ac:dyDescent="0.25">
      <c r="A65" s="62" t="s">
        <v>69</v>
      </c>
      <c r="B65" s="10" t="s">
        <v>42</v>
      </c>
      <c r="C65" s="40"/>
      <c r="D65" s="40"/>
      <c r="E65" s="45"/>
      <c r="F65" s="45"/>
      <c r="G65" s="45"/>
      <c r="H65" s="45"/>
      <c r="I65" s="45"/>
      <c r="J65" s="45"/>
      <c r="K65" s="45"/>
      <c r="L65" s="16">
        <f>SUM(D65:K65)</f>
        <v>0</v>
      </c>
    </row>
    <row r="66" spans="1:16" x14ac:dyDescent="0.25">
      <c r="A66" s="62" t="s">
        <v>143</v>
      </c>
      <c r="B66" s="10" t="s">
        <v>144</v>
      </c>
      <c r="C66" s="40"/>
      <c r="D66" s="40"/>
      <c r="E66" s="45"/>
      <c r="F66" s="39">
        <f>[3]maradvány!$D$11</f>
        <v>1581055</v>
      </c>
      <c r="G66" s="39">
        <v>454731</v>
      </c>
      <c r="H66" s="39">
        <v>135127</v>
      </c>
      <c r="I66" s="45"/>
      <c r="J66" s="45"/>
      <c r="K66" s="45"/>
      <c r="L66" s="16">
        <f>SUM(D66:K66)</f>
        <v>2170913</v>
      </c>
    </row>
    <row r="67" spans="1:16" x14ac:dyDescent="0.25">
      <c r="A67" s="62" t="s">
        <v>70</v>
      </c>
      <c r="B67" s="5" t="s">
        <v>43</v>
      </c>
      <c r="C67" s="40">
        <v>32107000</v>
      </c>
      <c r="D67" s="40">
        <f>'[1]kiadások k1-k9'!$CA$131</f>
        <v>34050558</v>
      </c>
      <c r="E67" s="18"/>
      <c r="F67" s="18"/>
      <c r="G67" s="16">
        <f>463219</f>
        <v>463219</v>
      </c>
      <c r="H67" s="16">
        <f>226167</f>
        <v>226167</v>
      </c>
      <c r="I67" s="18"/>
      <c r="J67" s="18"/>
      <c r="K67" s="18"/>
      <c r="L67" s="16">
        <f>SUM(D67:K67)</f>
        <v>34739944</v>
      </c>
    </row>
    <row r="68" spans="1:16" ht="15.75" thickBot="1" x14ac:dyDescent="0.3">
      <c r="A68" s="63" t="s">
        <v>72</v>
      </c>
      <c r="B68" s="11" t="s">
        <v>71</v>
      </c>
      <c r="C68" s="40"/>
      <c r="D68" s="40"/>
      <c r="E68" s="27"/>
      <c r="F68" s="27"/>
      <c r="G68" s="27"/>
      <c r="H68" s="27"/>
      <c r="I68" s="27"/>
      <c r="J68" s="27"/>
      <c r="K68" s="27"/>
      <c r="L68" s="16">
        <f>SUM(D68:K68)</f>
        <v>0</v>
      </c>
    </row>
    <row r="69" spans="1:16" ht="15.75" thickBot="1" x14ac:dyDescent="0.3">
      <c r="A69" s="67"/>
      <c r="B69" s="36" t="s">
        <v>46</v>
      </c>
      <c r="C69" s="35">
        <f>C52-C62</f>
        <v>-32107000</v>
      </c>
      <c r="D69" s="35">
        <f>D52-D62</f>
        <v>-34050558</v>
      </c>
      <c r="E69" s="35">
        <f>E52-E62</f>
        <v>0</v>
      </c>
      <c r="F69" s="35">
        <f t="shared" ref="F69:K69" si="18">F52-F62</f>
        <v>61175707</v>
      </c>
      <c r="G69" s="35">
        <f t="shared" si="18"/>
        <v>-463219</v>
      </c>
      <c r="H69" s="35">
        <f t="shared" si="18"/>
        <v>-226167</v>
      </c>
      <c r="I69" s="35">
        <f t="shared" si="18"/>
        <v>0</v>
      </c>
      <c r="J69" s="35">
        <f t="shared" si="18"/>
        <v>0</v>
      </c>
      <c r="K69" s="35">
        <f t="shared" si="18"/>
        <v>0</v>
      </c>
      <c r="L69" s="35">
        <f>L52-L62</f>
        <v>26435763</v>
      </c>
    </row>
    <row r="70" spans="1:16" ht="15.75" thickBot="1" x14ac:dyDescent="0.3">
      <c r="A70" s="86"/>
      <c r="B70" s="87" t="s">
        <v>47</v>
      </c>
      <c r="C70" s="83">
        <f>C3+C52</f>
        <v>79085559</v>
      </c>
      <c r="D70" s="83">
        <f>D3+D52</f>
        <v>80685238.200000003</v>
      </c>
      <c r="E70" s="83">
        <f>E3+E52</f>
        <v>0</v>
      </c>
      <c r="F70" s="83">
        <f t="shared" ref="F70:K70" si="19">F3+F52</f>
        <v>62756762</v>
      </c>
      <c r="G70" s="83">
        <f t="shared" si="19"/>
        <v>6357680</v>
      </c>
      <c r="H70" s="83">
        <f t="shared" si="19"/>
        <v>2405641</v>
      </c>
      <c r="I70" s="83">
        <f t="shared" si="19"/>
        <v>0</v>
      </c>
      <c r="J70" s="83">
        <f t="shared" si="19"/>
        <v>0</v>
      </c>
      <c r="K70" s="83">
        <f t="shared" si="19"/>
        <v>0</v>
      </c>
      <c r="L70" s="83">
        <f>L3+L52</f>
        <v>152205321.19999999</v>
      </c>
    </row>
    <row r="71" spans="1:16" ht="15.75" thickBot="1" x14ac:dyDescent="0.3">
      <c r="A71" s="65"/>
      <c r="B71" s="20" t="s">
        <v>116</v>
      </c>
      <c r="C71" s="21">
        <f>C5+C11+C18+C34+C57+C4</f>
        <v>79085559</v>
      </c>
      <c r="D71" s="21">
        <f t="shared" ref="D71:K71" si="20">D4+D5+D11+D18+D34+D57</f>
        <v>80685238.200000003</v>
      </c>
      <c r="E71" s="21">
        <f t="shared" si="20"/>
        <v>0</v>
      </c>
      <c r="F71" s="21">
        <f>F4+F5+F11+F18+F34</f>
        <v>0</v>
      </c>
      <c r="G71" s="21">
        <f>G4+G5+G11+G18+G34</f>
        <v>1720449</v>
      </c>
      <c r="H71" s="21">
        <f>H4+H5+H11+H18+H34</f>
        <v>2270514</v>
      </c>
      <c r="I71" s="21">
        <f t="shared" si="20"/>
        <v>0</v>
      </c>
      <c r="J71" s="21">
        <f t="shared" si="20"/>
        <v>0</v>
      </c>
      <c r="K71" s="21">
        <f t="shared" si="20"/>
        <v>0</v>
      </c>
      <c r="L71" s="21">
        <f>L4+L5+L11+L18+L34</f>
        <v>84676201.200000003</v>
      </c>
    </row>
    <row r="72" spans="1:16" ht="15.75" thickBot="1" x14ac:dyDescent="0.3">
      <c r="A72" s="65"/>
      <c r="B72" s="20" t="s">
        <v>117</v>
      </c>
      <c r="C72" s="21">
        <f>C10+C30+C35+C58</f>
        <v>0</v>
      </c>
      <c r="D72" s="21">
        <f>D10+D30+D35</f>
        <v>0</v>
      </c>
      <c r="E72" s="21">
        <f t="shared" ref="E72:L72" si="21">E10+E30+E35</f>
        <v>0</v>
      </c>
      <c r="F72" s="21">
        <f t="shared" si="21"/>
        <v>0</v>
      </c>
      <c r="G72" s="21">
        <f t="shared" si="21"/>
        <v>4182500</v>
      </c>
      <c r="H72" s="21">
        <f t="shared" si="21"/>
        <v>0</v>
      </c>
      <c r="I72" s="21">
        <f t="shared" si="21"/>
        <v>0</v>
      </c>
      <c r="J72" s="21">
        <f t="shared" si="21"/>
        <v>0</v>
      </c>
      <c r="K72" s="21">
        <f t="shared" si="21"/>
        <v>0</v>
      </c>
      <c r="L72" s="21">
        <f t="shared" si="21"/>
        <v>4182500</v>
      </c>
    </row>
    <row r="73" spans="1:16" ht="15.75" thickBot="1" x14ac:dyDescent="0.3">
      <c r="A73" s="65"/>
      <c r="B73" s="20" t="s">
        <v>120</v>
      </c>
      <c r="C73" s="21">
        <f>C52-C56</f>
        <v>0</v>
      </c>
      <c r="D73" s="21">
        <f>D52-D56</f>
        <v>0</v>
      </c>
      <c r="E73" s="21">
        <f t="shared" ref="E73:K73" si="22">E52-E56</f>
        <v>0</v>
      </c>
      <c r="F73" s="21">
        <f>F52</f>
        <v>62756762</v>
      </c>
      <c r="G73" s="21">
        <f>G52</f>
        <v>454731</v>
      </c>
      <c r="H73" s="21">
        <f>H52</f>
        <v>135127</v>
      </c>
      <c r="I73" s="21">
        <f t="shared" si="22"/>
        <v>0</v>
      </c>
      <c r="J73" s="21">
        <f t="shared" si="22"/>
        <v>0</v>
      </c>
      <c r="K73" s="21">
        <f t="shared" si="22"/>
        <v>0</v>
      </c>
      <c r="L73" s="21">
        <f>L52</f>
        <v>63346620</v>
      </c>
      <c r="N73" s="2"/>
    </row>
    <row r="74" spans="1:16" ht="15.75" thickBot="1" x14ac:dyDescent="0.3">
      <c r="A74" s="88"/>
      <c r="B74" s="89" t="s">
        <v>48</v>
      </c>
      <c r="C74" s="90">
        <f>C36+C62</f>
        <v>79085559</v>
      </c>
      <c r="D74" s="90">
        <f>D36+D62</f>
        <v>80685238.670000002</v>
      </c>
      <c r="E74" s="90">
        <f>E36+E62</f>
        <v>0</v>
      </c>
      <c r="F74" s="90">
        <f t="shared" ref="F74:K74" si="23">F36+F62</f>
        <v>62756762</v>
      </c>
      <c r="G74" s="90">
        <f t="shared" si="23"/>
        <v>6357680</v>
      </c>
      <c r="H74" s="90">
        <f t="shared" si="23"/>
        <v>2405641</v>
      </c>
      <c r="I74" s="90">
        <f t="shared" si="23"/>
        <v>0</v>
      </c>
      <c r="J74" s="90">
        <f t="shared" si="23"/>
        <v>0</v>
      </c>
      <c r="K74" s="90">
        <f t="shared" si="23"/>
        <v>0</v>
      </c>
      <c r="L74" s="90">
        <f>L36+L62</f>
        <v>152205321.67000002</v>
      </c>
    </row>
    <row r="75" spans="1:16" ht="15.75" thickBot="1" x14ac:dyDescent="0.3">
      <c r="A75" s="85"/>
      <c r="B75" s="33" t="s">
        <v>118</v>
      </c>
      <c r="C75" s="44">
        <f>C37+C38+C39+C40+C41-C45</f>
        <v>41978559</v>
      </c>
      <c r="D75" s="44">
        <f>D37+D38+D39+D40+D41</f>
        <v>46634680.670000002</v>
      </c>
      <c r="E75" s="44">
        <f t="shared" ref="E75:L75" si="24">E37+E38+E39+E40+E41</f>
        <v>0</v>
      </c>
      <c r="F75" s="44">
        <f t="shared" si="24"/>
        <v>16631114</v>
      </c>
      <c r="G75" s="44">
        <f t="shared" si="24"/>
        <v>-2804814</v>
      </c>
      <c r="H75" s="44">
        <f t="shared" si="24"/>
        <v>2894347</v>
      </c>
      <c r="I75" s="44">
        <f t="shared" si="24"/>
        <v>0</v>
      </c>
      <c r="J75" s="44">
        <f t="shared" si="24"/>
        <v>0</v>
      </c>
      <c r="K75" s="44">
        <f t="shared" si="24"/>
        <v>0</v>
      </c>
      <c r="L75" s="44">
        <f t="shared" si="24"/>
        <v>63355327.670000002</v>
      </c>
    </row>
    <row r="76" spans="1:16" ht="15.75" thickBot="1" x14ac:dyDescent="0.3">
      <c r="A76" s="85"/>
      <c r="B76" s="33" t="s">
        <v>117</v>
      </c>
      <c r="C76" s="44">
        <f>C45+C46+C47+C48</f>
        <v>5000000</v>
      </c>
      <c r="D76" s="44">
        <f>D46+D47+D48</f>
        <v>0</v>
      </c>
      <c r="E76" s="44">
        <f t="shared" ref="E76:L76" si="25">E46+E47+E48</f>
        <v>0</v>
      </c>
      <c r="F76" s="44">
        <f t="shared" si="25"/>
        <v>44544593</v>
      </c>
      <c r="G76" s="44">
        <f t="shared" si="25"/>
        <v>8244544</v>
      </c>
      <c r="H76" s="44">
        <f t="shared" si="25"/>
        <v>-850000</v>
      </c>
      <c r="I76" s="44">
        <f t="shared" si="25"/>
        <v>0</v>
      </c>
      <c r="J76" s="44">
        <f t="shared" si="25"/>
        <v>0</v>
      </c>
      <c r="K76" s="44">
        <f t="shared" si="25"/>
        <v>0</v>
      </c>
      <c r="L76" s="44">
        <f t="shared" si="25"/>
        <v>51939137</v>
      </c>
    </row>
    <row r="77" spans="1:16" ht="15.75" thickBot="1" x14ac:dyDescent="0.3">
      <c r="A77" s="85"/>
      <c r="B77" s="93" t="s">
        <v>120</v>
      </c>
      <c r="C77" s="44">
        <f>C62</f>
        <v>32107000</v>
      </c>
      <c r="D77" s="44">
        <f>D62</f>
        <v>34050558</v>
      </c>
      <c r="E77" s="44">
        <f>E62</f>
        <v>0</v>
      </c>
      <c r="F77" s="44">
        <f t="shared" ref="F77:K77" si="26">F62</f>
        <v>1581055</v>
      </c>
      <c r="G77" s="44">
        <f t="shared" si="26"/>
        <v>917950</v>
      </c>
      <c r="H77" s="44">
        <f t="shared" si="26"/>
        <v>361294</v>
      </c>
      <c r="I77" s="44">
        <f t="shared" si="26"/>
        <v>0</v>
      </c>
      <c r="J77" s="44">
        <f t="shared" si="26"/>
        <v>0</v>
      </c>
      <c r="K77" s="44">
        <f t="shared" si="26"/>
        <v>0</v>
      </c>
      <c r="L77" s="44">
        <f>L62</f>
        <v>36910857</v>
      </c>
    </row>
    <row r="78" spans="1:16" ht="15.75" thickBot="1" x14ac:dyDescent="0.3">
      <c r="A78" s="103"/>
      <c r="B78" s="37" t="s">
        <v>44</v>
      </c>
      <c r="C78" s="38">
        <f t="shared" ref="C78:E80" si="27">C70-C74</f>
        <v>0</v>
      </c>
      <c r="D78" s="38">
        <v>0</v>
      </c>
      <c r="E78" s="38">
        <f t="shared" si="27"/>
        <v>0</v>
      </c>
      <c r="F78" s="38">
        <f t="shared" ref="F78:K78" si="28">F70-F74</f>
        <v>0</v>
      </c>
      <c r="G78" s="38">
        <f t="shared" si="28"/>
        <v>0</v>
      </c>
      <c r="H78" s="38">
        <f t="shared" si="28"/>
        <v>0</v>
      </c>
      <c r="I78" s="38">
        <f t="shared" si="28"/>
        <v>0</v>
      </c>
      <c r="J78" s="38">
        <f t="shared" si="28"/>
        <v>0</v>
      </c>
      <c r="K78" s="38">
        <f t="shared" si="28"/>
        <v>0</v>
      </c>
      <c r="L78" s="38">
        <v>0</v>
      </c>
    </row>
    <row r="79" spans="1:16" ht="15.75" thickBot="1" x14ac:dyDescent="0.3">
      <c r="A79" s="104"/>
      <c r="B79" s="91" t="s">
        <v>116</v>
      </c>
      <c r="C79" s="53">
        <f t="shared" si="27"/>
        <v>37107000</v>
      </c>
      <c r="D79" s="53">
        <f>D71-D75-1</f>
        <v>34050556.530000001</v>
      </c>
      <c r="E79" s="53">
        <f t="shared" si="27"/>
        <v>0</v>
      </c>
      <c r="F79" s="53">
        <f t="shared" ref="F79:K79" si="29">F71-F75</f>
        <v>-16631114</v>
      </c>
      <c r="G79" s="53">
        <f t="shared" si="29"/>
        <v>4525263</v>
      </c>
      <c r="H79" s="53">
        <f t="shared" si="29"/>
        <v>-623833</v>
      </c>
      <c r="I79" s="53">
        <f t="shared" si="29"/>
        <v>0</v>
      </c>
      <c r="J79" s="53">
        <f t="shared" si="29"/>
        <v>0</v>
      </c>
      <c r="K79" s="53">
        <f t="shared" si="29"/>
        <v>0</v>
      </c>
      <c r="L79" s="53">
        <v>21320874</v>
      </c>
      <c r="M79" s="2">
        <f>L71-L75</f>
        <v>21320873.530000001</v>
      </c>
      <c r="P79" s="2"/>
    </row>
    <row r="80" spans="1:16" ht="15.75" thickBot="1" x14ac:dyDescent="0.3">
      <c r="A80" s="97"/>
      <c r="B80" s="91" t="s">
        <v>119</v>
      </c>
      <c r="C80" s="53">
        <f t="shared" si="27"/>
        <v>-5000000</v>
      </c>
      <c r="D80" s="53">
        <f t="shared" si="27"/>
        <v>0</v>
      </c>
      <c r="E80" s="53">
        <f t="shared" si="27"/>
        <v>0</v>
      </c>
      <c r="F80" s="53">
        <f t="shared" ref="F80:K80" si="30">F72-F76</f>
        <v>-44544593</v>
      </c>
      <c r="G80" s="53">
        <f t="shared" si="30"/>
        <v>-4062044</v>
      </c>
      <c r="H80" s="53">
        <f t="shared" si="30"/>
        <v>850000</v>
      </c>
      <c r="I80" s="53">
        <f t="shared" si="30"/>
        <v>0</v>
      </c>
      <c r="J80" s="53">
        <f t="shared" si="30"/>
        <v>0</v>
      </c>
      <c r="K80" s="53">
        <f t="shared" si="30"/>
        <v>0</v>
      </c>
      <c r="L80" s="53">
        <f>L72-L76</f>
        <v>-47756637</v>
      </c>
      <c r="M80" s="2">
        <f>L72-L76</f>
        <v>-47756637</v>
      </c>
    </row>
    <row r="81" spans="1:13" x14ac:dyDescent="0.25">
      <c r="A81" s="98"/>
      <c r="B81" s="99" t="s">
        <v>120</v>
      </c>
      <c r="C81" s="53">
        <f>C69-C57-C58</f>
        <v>-32107000</v>
      </c>
      <c r="D81" s="53">
        <f>D52-D62</f>
        <v>-34050558</v>
      </c>
      <c r="E81" s="53">
        <f t="shared" ref="E81:L81" si="31">E52-E62</f>
        <v>0</v>
      </c>
      <c r="F81" s="53">
        <f t="shared" si="31"/>
        <v>61175707</v>
      </c>
      <c r="G81" s="53">
        <f t="shared" si="31"/>
        <v>-463219</v>
      </c>
      <c r="H81" s="53">
        <f t="shared" si="31"/>
        <v>-226167</v>
      </c>
      <c r="I81" s="53">
        <f t="shared" si="31"/>
        <v>0</v>
      </c>
      <c r="J81" s="53">
        <f t="shared" si="31"/>
        <v>0</v>
      </c>
      <c r="K81" s="53">
        <f t="shared" si="31"/>
        <v>0</v>
      </c>
      <c r="L81" s="53">
        <f t="shared" si="31"/>
        <v>26435763</v>
      </c>
      <c r="M81" s="2">
        <f>L73-L77</f>
        <v>26435763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mergeCells count="4">
    <mergeCell ref="C1:C2"/>
    <mergeCell ref="D1:L1"/>
    <mergeCell ref="A1:A2"/>
    <mergeCell ref="B1:B2"/>
  </mergeCells>
  <phoneticPr fontId="0" type="noConversion"/>
  <printOptions horizontalCentered="1"/>
  <pageMargins left="0.11811023622047245" right="0.11811023622047245" top="0.55118110236220474" bottom="0.15748031496062992" header="0.31496062992125984" footer="0.11811023622047245"/>
  <pageSetup paperSize="9" scale="60" orientation="portrait" r:id="rId1"/>
  <headerFooter>
    <oddHeader>&amp;C&amp;"Times New Roman,Félkövér"&amp;10Pilisszentlászló Község Önkormányzata
bevételei és kiadásai mérlegszerűen 
2017.&amp;R&amp;"Times New Roman,Normál"&amp;10 2. sz. melléklet
Ft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1"/>
  <sheetViews>
    <sheetView zoomScale="96" zoomScaleNormal="96" zoomScaleSheetLayoutView="80" workbookViewId="0">
      <pane xSplit="2" ySplit="2" topLeftCell="C62" activePane="bottomRight" state="frozen"/>
      <selection activeCell="F54" sqref="F54"/>
      <selection pane="topRight" activeCell="F54" sqref="F54"/>
      <selection pane="bottomLeft" activeCell="F54" sqref="F54"/>
      <selection pane="bottomRight" sqref="A1:K81"/>
    </sheetView>
  </sheetViews>
  <sheetFormatPr defaultColWidth="9.28515625" defaultRowHeight="15" x14ac:dyDescent="0.25"/>
  <cols>
    <col min="1" max="1" width="6.7109375" style="12" customWidth="1"/>
    <col min="2" max="2" width="70.7109375" style="12" customWidth="1"/>
    <col min="3" max="8" width="12.7109375" style="19" customWidth="1"/>
    <col min="9" max="10" width="12.7109375" style="19" hidden="1" customWidth="1"/>
    <col min="11" max="11" width="12.7109375" style="19" customWidth="1"/>
    <col min="12" max="16384" width="9.28515625" style="1"/>
  </cols>
  <sheetData>
    <row r="1" spans="1:11" ht="24" customHeight="1" x14ac:dyDescent="0.25">
      <c r="A1" s="116"/>
      <c r="B1" s="118" t="s">
        <v>154</v>
      </c>
      <c r="C1" s="114" t="s">
        <v>149</v>
      </c>
      <c r="D1" s="120" t="s">
        <v>150</v>
      </c>
      <c r="E1" s="121"/>
      <c r="F1" s="121"/>
      <c r="G1" s="121"/>
      <c r="H1" s="121"/>
      <c r="I1" s="121"/>
      <c r="J1" s="121"/>
      <c r="K1" s="122"/>
    </row>
    <row r="2" spans="1:11" ht="49.5" customHeight="1" thickBot="1" x14ac:dyDescent="0.3">
      <c r="A2" s="117"/>
      <c r="B2" s="119"/>
      <c r="C2" s="115"/>
      <c r="D2" s="105" t="s">
        <v>8</v>
      </c>
      <c r="E2" s="105" t="s">
        <v>9</v>
      </c>
      <c r="F2" s="105" t="s">
        <v>157</v>
      </c>
      <c r="G2" s="105" t="s">
        <v>156</v>
      </c>
      <c r="H2" s="105" t="s">
        <v>159</v>
      </c>
      <c r="I2" s="105" t="s">
        <v>148</v>
      </c>
      <c r="J2" s="105"/>
      <c r="K2" s="105" t="s">
        <v>125</v>
      </c>
    </row>
    <row r="3" spans="1:11" ht="15.75" thickBot="1" x14ac:dyDescent="0.3">
      <c r="A3" s="71" t="s">
        <v>0</v>
      </c>
      <c r="B3" s="80" t="s">
        <v>73</v>
      </c>
      <c r="C3" s="83">
        <f>C4+C5+C10+C11+C18+C30+C34+C35</f>
        <v>5212000</v>
      </c>
      <c r="D3" s="83">
        <f t="shared" ref="D3:K3" si="0">D5+D10+D11+D18+D30+D34+D35</f>
        <v>1091700</v>
      </c>
      <c r="E3" s="83">
        <f t="shared" si="0"/>
        <v>0</v>
      </c>
      <c r="F3" s="83">
        <f t="shared" si="0"/>
        <v>0</v>
      </c>
      <c r="G3" s="83">
        <f t="shared" si="0"/>
        <v>0</v>
      </c>
      <c r="H3" s="83">
        <f t="shared" si="0"/>
        <v>553000</v>
      </c>
      <c r="I3" s="83">
        <f t="shared" si="0"/>
        <v>0</v>
      </c>
      <c r="J3" s="83">
        <f t="shared" si="0"/>
        <v>0</v>
      </c>
      <c r="K3" s="83">
        <f t="shared" si="0"/>
        <v>1644700</v>
      </c>
    </row>
    <row r="4" spans="1:11" x14ac:dyDescent="0.25">
      <c r="A4" s="54" t="s">
        <v>74</v>
      </c>
      <c r="B4" s="3" t="s">
        <v>12</v>
      </c>
      <c r="C4" s="13"/>
      <c r="D4" s="13"/>
      <c r="E4" s="22"/>
      <c r="F4" s="22"/>
      <c r="G4" s="22"/>
      <c r="H4" s="22"/>
      <c r="I4" s="22"/>
      <c r="J4" s="22"/>
      <c r="K4" s="22">
        <f>SUM(D4:J4)</f>
        <v>0</v>
      </c>
    </row>
    <row r="5" spans="1:11" x14ac:dyDescent="0.25">
      <c r="A5" s="55" t="s">
        <v>136</v>
      </c>
      <c r="B5" s="8" t="s">
        <v>13</v>
      </c>
      <c r="C5" s="15">
        <f t="shared" ref="C5:K5" si="1">SUM(C6:C9)</f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</row>
    <row r="6" spans="1:11" x14ac:dyDescent="0.25">
      <c r="A6" s="54"/>
      <c r="B6" s="5" t="s">
        <v>135</v>
      </c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5">
      <c r="A7" s="54"/>
      <c r="B7" s="5" t="s">
        <v>132</v>
      </c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5">
      <c r="A8" s="54"/>
      <c r="B8" s="5" t="s">
        <v>133</v>
      </c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5">
      <c r="A9" s="54"/>
      <c r="B9" s="5" t="s">
        <v>134</v>
      </c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25">
      <c r="A10" s="54" t="s">
        <v>76</v>
      </c>
      <c r="B10" s="8" t="s">
        <v>14</v>
      </c>
      <c r="C10" s="39"/>
      <c r="D10" s="39"/>
      <c r="E10" s="39"/>
      <c r="F10" s="39"/>
      <c r="G10" s="39"/>
      <c r="H10" s="39"/>
      <c r="I10" s="39"/>
      <c r="J10" s="39"/>
      <c r="K10" s="39">
        <f>SUM(D10:J10)</f>
        <v>0</v>
      </c>
    </row>
    <row r="11" spans="1:11" ht="15.75" thickBot="1" x14ac:dyDescent="0.3">
      <c r="A11" s="56" t="s">
        <v>77</v>
      </c>
      <c r="B11" s="50" t="s">
        <v>4</v>
      </c>
      <c r="C11" s="31">
        <f t="shared" ref="C11:K11" si="2">C12+C14+C15+C16+C17</f>
        <v>0</v>
      </c>
      <c r="D11" s="31">
        <f t="shared" si="2"/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</row>
    <row r="12" spans="1:11" x14ac:dyDescent="0.25">
      <c r="A12" s="62" t="s">
        <v>78</v>
      </c>
      <c r="B12" s="49" t="s">
        <v>106</v>
      </c>
      <c r="C12" s="16"/>
      <c r="D12" s="16"/>
      <c r="E12" s="32"/>
      <c r="F12" s="32"/>
      <c r="G12" s="32"/>
      <c r="H12" s="32"/>
      <c r="I12" s="32"/>
      <c r="J12" s="32"/>
      <c r="K12" s="42">
        <f>SUM(D12:J12)</f>
        <v>0</v>
      </c>
    </row>
    <row r="13" spans="1:11" x14ac:dyDescent="0.25">
      <c r="A13" s="62" t="s">
        <v>104</v>
      </c>
      <c r="B13" s="49" t="s">
        <v>105</v>
      </c>
      <c r="C13" s="16">
        <f t="shared" ref="C13:K13" si="3">SUM(C14:C16)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6">
        <f t="shared" si="3"/>
        <v>0</v>
      </c>
    </row>
    <row r="14" spans="1:11" x14ac:dyDescent="0.25">
      <c r="A14" s="63" t="s">
        <v>79</v>
      </c>
      <c r="B14" s="23" t="s">
        <v>107</v>
      </c>
      <c r="C14" s="16"/>
      <c r="D14" s="16"/>
      <c r="E14" s="24"/>
      <c r="F14" s="24"/>
      <c r="G14" s="24"/>
      <c r="H14" s="24"/>
      <c r="I14" s="24"/>
      <c r="J14" s="24"/>
      <c r="K14" s="109">
        <f>SUM(D14:J14)</f>
        <v>0</v>
      </c>
    </row>
    <row r="15" spans="1:11" x14ac:dyDescent="0.25">
      <c r="A15" s="64" t="s">
        <v>80</v>
      </c>
      <c r="B15" s="4" t="s">
        <v>15</v>
      </c>
      <c r="C15" s="16"/>
      <c r="D15" s="16"/>
      <c r="E15" s="14"/>
      <c r="F15" s="14"/>
      <c r="G15" s="14"/>
      <c r="H15" s="14"/>
      <c r="I15" s="14"/>
      <c r="J15" s="14"/>
      <c r="K15" s="16">
        <f>SUM(D15:J15)</f>
        <v>0</v>
      </c>
    </row>
    <row r="16" spans="1:11" x14ac:dyDescent="0.25">
      <c r="A16" s="63" t="s">
        <v>81</v>
      </c>
      <c r="B16" s="25" t="s">
        <v>108</v>
      </c>
      <c r="C16" s="16"/>
      <c r="D16" s="16"/>
      <c r="E16" s="24"/>
      <c r="F16" s="24"/>
      <c r="G16" s="24"/>
      <c r="H16" s="24"/>
      <c r="I16" s="24"/>
      <c r="J16" s="24"/>
      <c r="K16" s="16">
        <f>SUM(D16:J16)</f>
        <v>0</v>
      </c>
    </row>
    <row r="17" spans="1:11" x14ac:dyDescent="0.25">
      <c r="A17" s="64" t="s">
        <v>82</v>
      </c>
      <c r="B17" s="5" t="s">
        <v>109</v>
      </c>
      <c r="C17" s="16"/>
      <c r="D17" s="16"/>
      <c r="E17" s="14"/>
      <c r="F17" s="24"/>
      <c r="G17" s="24"/>
      <c r="H17" s="24"/>
      <c r="I17" s="24"/>
      <c r="J17" s="24"/>
      <c r="K17" s="109">
        <f>SUM(D17:J17)</f>
        <v>0</v>
      </c>
    </row>
    <row r="18" spans="1:11" ht="15.75" thickBot="1" x14ac:dyDescent="0.3">
      <c r="A18" s="58" t="s">
        <v>83</v>
      </c>
      <c r="B18" s="47" t="s">
        <v>16</v>
      </c>
      <c r="C18" s="48">
        <f t="shared" ref="C18:K18" si="4">SUM(C19:C29)</f>
        <v>5212000</v>
      </c>
      <c r="D18" s="48">
        <f t="shared" si="4"/>
        <v>1091700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553000</v>
      </c>
      <c r="I18" s="48">
        <f t="shared" si="4"/>
        <v>0</v>
      </c>
      <c r="J18" s="48">
        <f t="shared" si="4"/>
        <v>0</v>
      </c>
      <c r="K18" s="48">
        <f t="shared" si="4"/>
        <v>1644700</v>
      </c>
    </row>
    <row r="19" spans="1:11" x14ac:dyDescent="0.25">
      <c r="A19" s="60" t="s">
        <v>84</v>
      </c>
      <c r="B19" s="9" t="s">
        <v>17</v>
      </c>
      <c r="C19" s="41"/>
      <c r="D19" s="41"/>
      <c r="E19" s="41"/>
      <c r="F19" s="41"/>
      <c r="G19" s="41"/>
      <c r="H19" s="41"/>
      <c r="I19" s="41"/>
      <c r="J19" s="41"/>
      <c r="K19" s="16">
        <f t="shared" ref="K19:K27" si="5">SUM(D19:J19)</f>
        <v>0</v>
      </c>
    </row>
    <row r="20" spans="1:11" x14ac:dyDescent="0.25">
      <c r="A20" s="60" t="s">
        <v>85</v>
      </c>
      <c r="B20" s="26" t="s">
        <v>18</v>
      </c>
      <c r="C20" s="16"/>
      <c r="D20" s="16"/>
      <c r="E20" s="27"/>
      <c r="F20" s="27"/>
      <c r="G20" s="27"/>
      <c r="H20" s="27"/>
      <c r="I20" s="27"/>
      <c r="J20" s="27"/>
      <c r="K20" s="16">
        <f t="shared" si="5"/>
        <v>0</v>
      </c>
    </row>
    <row r="21" spans="1:11" x14ac:dyDescent="0.25">
      <c r="A21" s="60" t="s">
        <v>86</v>
      </c>
      <c r="B21" s="7" t="s">
        <v>19</v>
      </c>
      <c r="C21" s="16">
        <v>908000</v>
      </c>
      <c r="D21" s="16">
        <f>[4]bevétel!$AA$50</f>
        <v>762000</v>
      </c>
      <c r="E21" s="18"/>
      <c r="F21" s="18"/>
      <c r="G21" s="18"/>
      <c r="H21" s="16">
        <v>553000</v>
      </c>
      <c r="I21" s="18">
        <v>0</v>
      </c>
      <c r="J21" s="18"/>
      <c r="K21" s="16">
        <f t="shared" si="5"/>
        <v>1315000</v>
      </c>
    </row>
    <row r="22" spans="1:11" x14ac:dyDescent="0.25">
      <c r="A22" s="60" t="s">
        <v>87</v>
      </c>
      <c r="B22" s="26" t="s">
        <v>20</v>
      </c>
      <c r="C22" s="16"/>
      <c r="D22" s="16"/>
      <c r="E22" s="27"/>
      <c r="F22" s="27"/>
      <c r="G22" s="27"/>
      <c r="H22" s="27"/>
      <c r="I22" s="27"/>
      <c r="J22" s="27"/>
      <c r="K22" s="16">
        <f t="shared" si="5"/>
        <v>0</v>
      </c>
    </row>
    <row r="23" spans="1:11" x14ac:dyDescent="0.25">
      <c r="A23" s="60" t="s">
        <v>88</v>
      </c>
      <c r="B23" s="7" t="s">
        <v>21</v>
      </c>
      <c r="C23" s="16">
        <v>4304000</v>
      </c>
      <c r="D23" s="16">
        <f>[4]bevétel!$AA$55</f>
        <v>326700</v>
      </c>
      <c r="E23" s="17"/>
      <c r="F23" s="17"/>
      <c r="G23" s="17"/>
      <c r="H23" s="17"/>
      <c r="I23" s="17">
        <v>0</v>
      </c>
      <c r="J23" s="17"/>
      <c r="K23" s="16">
        <f t="shared" si="5"/>
        <v>326700</v>
      </c>
    </row>
    <row r="24" spans="1:11" x14ac:dyDescent="0.25">
      <c r="A24" s="60" t="s">
        <v>89</v>
      </c>
      <c r="B24" s="26" t="s">
        <v>22</v>
      </c>
      <c r="C24" s="16"/>
      <c r="D24" s="16"/>
      <c r="E24" s="28"/>
      <c r="F24" s="28"/>
      <c r="G24" s="28"/>
      <c r="H24" s="28"/>
      <c r="I24" s="28"/>
      <c r="J24" s="28"/>
      <c r="K24" s="16">
        <f t="shared" si="5"/>
        <v>0</v>
      </c>
    </row>
    <row r="25" spans="1:11" x14ac:dyDescent="0.25">
      <c r="A25" s="60" t="s">
        <v>90</v>
      </c>
      <c r="B25" s="7" t="s">
        <v>23</v>
      </c>
      <c r="C25" s="16"/>
      <c r="D25" s="16"/>
      <c r="E25" s="18"/>
      <c r="F25" s="18"/>
      <c r="G25" s="18"/>
      <c r="H25" s="18"/>
      <c r="I25" s="18"/>
      <c r="J25" s="18"/>
      <c r="K25" s="16">
        <f t="shared" si="5"/>
        <v>0</v>
      </c>
    </row>
    <row r="26" spans="1:11" x14ac:dyDescent="0.25">
      <c r="A26" s="60" t="s">
        <v>91</v>
      </c>
      <c r="B26" s="26" t="s">
        <v>24</v>
      </c>
      <c r="C26" s="16"/>
      <c r="D26" s="16">
        <f>[4]bevétel!$AA$63</f>
        <v>3000</v>
      </c>
      <c r="E26" s="27"/>
      <c r="F26" s="27"/>
      <c r="G26" s="27"/>
      <c r="H26" s="27"/>
      <c r="I26" s="27"/>
      <c r="J26" s="27"/>
      <c r="K26" s="16">
        <f t="shared" si="5"/>
        <v>3000</v>
      </c>
    </row>
    <row r="27" spans="1:11" x14ac:dyDescent="0.25">
      <c r="A27" s="60" t="s">
        <v>92</v>
      </c>
      <c r="B27" s="7" t="s">
        <v>25</v>
      </c>
      <c r="C27" s="16"/>
      <c r="D27" s="16"/>
      <c r="E27" s="18"/>
      <c r="F27" s="18"/>
      <c r="G27" s="18"/>
      <c r="H27" s="18"/>
      <c r="I27" s="18"/>
      <c r="J27" s="18"/>
      <c r="K27" s="16">
        <f t="shared" si="5"/>
        <v>0</v>
      </c>
    </row>
    <row r="28" spans="1:11" x14ac:dyDescent="0.25">
      <c r="A28" s="60" t="s">
        <v>93</v>
      </c>
      <c r="B28" s="7" t="s">
        <v>142</v>
      </c>
      <c r="C28" s="16"/>
      <c r="D28" s="16"/>
      <c r="E28" s="18"/>
      <c r="F28" s="18"/>
      <c r="G28" s="18"/>
      <c r="H28" s="18"/>
      <c r="I28" s="18"/>
      <c r="J28" s="18"/>
      <c r="K28" s="16"/>
    </row>
    <row r="29" spans="1:11" x14ac:dyDescent="0.25">
      <c r="A29" s="60" t="s">
        <v>140</v>
      </c>
      <c r="B29" s="7" t="s">
        <v>26</v>
      </c>
      <c r="C29" s="16"/>
      <c r="D29" s="16">
        <v>0</v>
      </c>
      <c r="E29" s="18"/>
      <c r="F29" s="18"/>
      <c r="G29" s="18"/>
      <c r="H29" s="18">
        <v>0</v>
      </c>
      <c r="I29" s="18"/>
      <c r="J29" s="18"/>
      <c r="K29" s="16">
        <f>SUM(D29:J29)</f>
        <v>0</v>
      </c>
    </row>
    <row r="30" spans="1:11" ht="15.75" thickBot="1" x14ac:dyDescent="0.3">
      <c r="A30" s="58" t="s">
        <v>94</v>
      </c>
      <c r="B30" s="47" t="s">
        <v>27</v>
      </c>
      <c r="C30" s="31">
        <f t="shared" ref="C30:K30" si="6">C31+C32+C33</f>
        <v>0</v>
      </c>
      <c r="D30" s="31">
        <f t="shared" si="6"/>
        <v>0</v>
      </c>
      <c r="E30" s="31">
        <f t="shared" si="6"/>
        <v>0</v>
      </c>
      <c r="F30" s="31">
        <f t="shared" si="6"/>
        <v>0</v>
      </c>
      <c r="G30" s="31">
        <f t="shared" si="6"/>
        <v>0</v>
      </c>
      <c r="H30" s="31">
        <f t="shared" si="6"/>
        <v>0</v>
      </c>
      <c r="I30" s="31">
        <f t="shared" si="6"/>
        <v>0</v>
      </c>
      <c r="J30" s="31">
        <f t="shared" si="6"/>
        <v>0</v>
      </c>
      <c r="K30" s="31">
        <f t="shared" si="6"/>
        <v>0</v>
      </c>
    </row>
    <row r="31" spans="1:11" x14ac:dyDescent="0.25">
      <c r="A31" s="60" t="s">
        <v>95</v>
      </c>
      <c r="B31" s="9" t="s">
        <v>28</v>
      </c>
      <c r="C31" s="16"/>
      <c r="D31" s="16"/>
      <c r="E31" s="45"/>
      <c r="F31" s="45"/>
      <c r="G31" s="45"/>
      <c r="H31" s="45"/>
      <c r="I31" s="45"/>
      <c r="J31" s="45"/>
      <c r="K31" s="16">
        <f>SUM(D31:J31)</f>
        <v>0</v>
      </c>
    </row>
    <row r="32" spans="1:11" x14ac:dyDescent="0.25">
      <c r="A32" s="60" t="s">
        <v>96</v>
      </c>
      <c r="B32" s="26" t="s">
        <v>29</v>
      </c>
      <c r="C32" s="16"/>
      <c r="D32" s="16"/>
      <c r="E32" s="27"/>
      <c r="F32" s="27"/>
      <c r="G32" s="27"/>
      <c r="H32" s="27"/>
      <c r="I32" s="27"/>
      <c r="J32" s="27"/>
      <c r="K32" s="16">
        <f>SUM(D32:J32)</f>
        <v>0</v>
      </c>
    </row>
    <row r="33" spans="1:11" x14ac:dyDescent="0.25">
      <c r="A33" s="60" t="s">
        <v>97</v>
      </c>
      <c r="B33" s="7" t="s">
        <v>30</v>
      </c>
      <c r="C33" s="16"/>
      <c r="D33" s="16"/>
      <c r="E33" s="17"/>
      <c r="F33" s="17"/>
      <c r="G33" s="17"/>
      <c r="H33" s="17"/>
      <c r="I33" s="17"/>
      <c r="J33" s="17"/>
      <c r="K33" s="16">
        <f>SUM(D33:J33)</f>
        <v>0</v>
      </c>
    </row>
    <row r="34" spans="1:11" s="95" customFormat="1" x14ac:dyDescent="0.25">
      <c r="A34" s="59" t="s">
        <v>98</v>
      </c>
      <c r="B34" s="6" t="s">
        <v>5</v>
      </c>
      <c r="C34" s="15"/>
      <c r="D34" s="15"/>
      <c r="E34" s="29"/>
      <c r="F34" s="29"/>
      <c r="G34" s="29"/>
      <c r="H34" s="29"/>
      <c r="I34" s="29"/>
      <c r="J34" s="29"/>
      <c r="K34" s="15">
        <f>SUM(D34:J34)</f>
        <v>0</v>
      </c>
    </row>
    <row r="35" spans="1:11" s="95" customFormat="1" ht="15.75" thickBot="1" x14ac:dyDescent="0.3">
      <c r="A35" s="58" t="s">
        <v>99</v>
      </c>
      <c r="B35" s="30" t="s">
        <v>7</v>
      </c>
      <c r="C35" s="31"/>
      <c r="D35" s="31"/>
      <c r="E35" s="31"/>
      <c r="F35" s="108"/>
      <c r="G35" s="108"/>
      <c r="H35" s="108"/>
      <c r="I35" s="108"/>
      <c r="J35" s="108"/>
      <c r="K35" s="15">
        <f>SUM(D35:J35)</f>
        <v>0</v>
      </c>
    </row>
    <row r="36" spans="1:11" ht="15.75" thickBot="1" x14ac:dyDescent="0.3">
      <c r="A36" s="68" t="s">
        <v>6</v>
      </c>
      <c r="B36" s="69" t="s">
        <v>58</v>
      </c>
      <c r="C36" s="70">
        <f t="shared" ref="C36:K36" si="7">C37+C38+C39+C40+C41+C46+C47+C48</f>
        <v>37319000</v>
      </c>
      <c r="D36" s="70">
        <f t="shared" si="7"/>
        <v>35142257.5744</v>
      </c>
      <c r="E36" s="70">
        <f t="shared" si="7"/>
        <v>0</v>
      </c>
      <c r="F36" s="70">
        <f t="shared" si="7"/>
        <v>1197018</v>
      </c>
      <c r="G36" s="70">
        <f t="shared" si="7"/>
        <v>463219</v>
      </c>
      <c r="H36" s="70">
        <f t="shared" si="7"/>
        <v>779167</v>
      </c>
      <c r="I36" s="70">
        <f t="shared" si="7"/>
        <v>0</v>
      </c>
      <c r="J36" s="70">
        <f t="shared" si="7"/>
        <v>0</v>
      </c>
      <c r="K36" s="70">
        <f t="shared" si="7"/>
        <v>37581661.5744</v>
      </c>
    </row>
    <row r="37" spans="1:11" ht="15.75" thickBot="1" x14ac:dyDescent="0.3">
      <c r="A37" s="61" t="s">
        <v>49</v>
      </c>
      <c r="B37" s="81" t="s">
        <v>1</v>
      </c>
      <c r="C37" s="94">
        <v>18582000</v>
      </c>
      <c r="D37" s="94">
        <f>'[4]személyi kiadások'!$G$6</f>
        <v>18941600</v>
      </c>
      <c r="E37" s="94">
        <v>0</v>
      </c>
      <c r="F37" s="94"/>
      <c r="G37" s="94">
        <v>365219</v>
      </c>
      <c r="H37" s="94">
        <v>178084</v>
      </c>
      <c r="I37" s="94"/>
      <c r="J37" s="94"/>
      <c r="K37" s="94">
        <f>D37+J37+G37+H37</f>
        <v>19484903</v>
      </c>
    </row>
    <row r="38" spans="1:11" s="95" customFormat="1" x14ac:dyDescent="0.25">
      <c r="A38" s="55" t="s">
        <v>50</v>
      </c>
      <c r="B38" s="8" t="s">
        <v>2</v>
      </c>
      <c r="C38" s="29">
        <v>5040000</v>
      </c>
      <c r="D38" s="29">
        <f>'[4]személyi kiadások'!$G$34</f>
        <v>5535227.5744000003</v>
      </c>
      <c r="E38" s="29"/>
      <c r="F38" s="29"/>
      <c r="G38" s="29">
        <v>98000</v>
      </c>
      <c r="H38" s="29">
        <v>48083</v>
      </c>
      <c r="I38" s="29"/>
      <c r="J38" s="29"/>
      <c r="K38" s="15">
        <f>SUM(D38:J38)</f>
        <v>5681310.5744000003</v>
      </c>
    </row>
    <row r="39" spans="1:11" x14ac:dyDescent="0.25">
      <c r="A39" s="57" t="s">
        <v>51</v>
      </c>
      <c r="B39" s="8" t="s">
        <v>3</v>
      </c>
      <c r="C39" s="15">
        <v>9797000</v>
      </c>
      <c r="D39" s="15">
        <f>'[4]dologi kiadások'!$W$6</f>
        <v>10665430</v>
      </c>
      <c r="E39" s="15">
        <v>0</v>
      </c>
      <c r="F39" s="15">
        <f>[3]maradvány!$D$28</f>
        <v>1197018</v>
      </c>
      <c r="G39" s="15">
        <v>0</v>
      </c>
      <c r="H39" s="15">
        <f>553000</f>
        <v>553000</v>
      </c>
      <c r="I39" s="15">
        <v>0</v>
      </c>
      <c r="J39" s="15"/>
      <c r="K39" s="15">
        <f>SUM(D39:J39)</f>
        <v>12415448</v>
      </c>
    </row>
    <row r="40" spans="1:11" s="95" customFormat="1" x14ac:dyDescent="0.25">
      <c r="A40" s="54" t="s">
        <v>52</v>
      </c>
      <c r="B40" s="8" t="s">
        <v>121</v>
      </c>
      <c r="C40" s="29">
        <v>3900000</v>
      </c>
      <c r="D40" s="29">
        <v>0</v>
      </c>
      <c r="E40" s="29"/>
      <c r="F40" s="29"/>
      <c r="G40" s="29"/>
      <c r="H40" s="29"/>
      <c r="I40" s="29">
        <v>0</v>
      </c>
      <c r="J40" s="29"/>
      <c r="K40" s="15">
        <f>SUM(D40:J40)</f>
        <v>0</v>
      </c>
    </row>
    <row r="41" spans="1:11" s="95" customFormat="1" ht="15.75" thickBot="1" x14ac:dyDescent="0.3">
      <c r="A41" s="58" t="s">
        <v>53</v>
      </c>
      <c r="B41" s="47" t="s">
        <v>122</v>
      </c>
      <c r="C41" s="31">
        <f t="shared" ref="C41:K41" si="8">SUM(C43,C42)</f>
        <v>0</v>
      </c>
      <c r="D41" s="31">
        <f t="shared" si="8"/>
        <v>0</v>
      </c>
      <c r="E41" s="31">
        <f t="shared" si="8"/>
        <v>0</v>
      </c>
      <c r="F41" s="31">
        <f t="shared" si="8"/>
        <v>0</v>
      </c>
      <c r="G41" s="31">
        <f t="shared" si="8"/>
        <v>0</v>
      </c>
      <c r="H41" s="31">
        <f t="shared" si="8"/>
        <v>0</v>
      </c>
      <c r="I41" s="31">
        <f t="shared" si="8"/>
        <v>0</v>
      </c>
      <c r="J41" s="31">
        <f t="shared" si="8"/>
        <v>0</v>
      </c>
      <c r="K41" s="31">
        <f t="shared" si="8"/>
        <v>0</v>
      </c>
    </row>
    <row r="42" spans="1:11" s="101" customFormat="1" x14ac:dyDescent="0.25">
      <c r="A42" s="102" t="s">
        <v>53</v>
      </c>
      <c r="B42" s="51" t="s">
        <v>113</v>
      </c>
      <c r="C42" s="52">
        <v>0</v>
      </c>
      <c r="D42" s="52">
        <v>0</v>
      </c>
      <c r="E42" s="100"/>
      <c r="F42" s="100"/>
      <c r="G42" s="100"/>
      <c r="H42" s="100"/>
      <c r="I42" s="100"/>
      <c r="J42" s="100"/>
      <c r="K42" s="84">
        <f>SUM(D42:J42)</f>
        <v>0</v>
      </c>
    </row>
    <row r="43" spans="1:11" s="101" customFormat="1" x14ac:dyDescent="0.25">
      <c r="A43" s="102" t="s">
        <v>54</v>
      </c>
      <c r="B43" s="51" t="s">
        <v>45</v>
      </c>
      <c r="C43" s="84">
        <f t="shared" ref="C43:K43" si="9">SUM(C44:C45)</f>
        <v>0</v>
      </c>
      <c r="D43" s="84">
        <f t="shared" si="9"/>
        <v>0</v>
      </c>
      <c r="E43" s="84">
        <f t="shared" si="9"/>
        <v>0</v>
      </c>
      <c r="F43" s="84">
        <f t="shared" si="9"/>
        <v>0</v>
      </c>
      <c r="G43" s="84">
        <f t="shared" si="9"/>
        <v>0</v>
      </c>
      <c r="H43" s="84">
        <f t="shared" si="9"/>
        <v>0</v>
      </c>
      <c r="I43" s="84">
        <f t="shared" si="9"/>
        <v>0</v>
      </c>
      <c r="J43" s="84">
        <f t="shared" si="9"/>
        <v>0</v>
      </c>
      <c r="K43" s="84">
        <f t="shared" si="9"/>
        <v>0</v>
      </c>
    </row>
    <row r="44" spans="1:11" s="101" customFormat="1" x14ac:dyDescent="0.25">
      <c r="A44" s="102"/>
      <c r="B44" s="51" t="s">
        <v>59</v>
      </c>
      <c r="C44" s="84">
        <v>0</v>
      </c>
      <c r="D44" s="84">
        <v>0</v>
      </c>
      <c r="E44" s="100"/>
      <c r="F44" s="100"/>
      <c r="G44" s="100"/>
      <c r="H44" s="100"/>
      <c r="I44" s="100"/>
      <c r="J44" s="100"/>
      <c r="K44" s="84">
        <f>SUM(D44:J44)</f>
        <v>0</v>
      </c>
    </row>
    <row r="45" spans="1:11" s="101" customFormat="1" x14ac:dyDescent="0.25">
      <c r="A45" s="102"/>
      <c r="B45" s="51" t="s">
        <v>60</v>
      </c>
      <c r="C45" s="84"/>
      <c r="D45" s="84"/>
      <c r="E45" s="100"/>
      <c r="F45" s="100"/>
      <c r="G45" s="100"/>
      <c r="H45" s="100"/>
      <c r="I45" s="100"/>
      <c r="J45" s="100"/>
      <c r="K45" s="84">
        <f>SUM(D45:J45)</f>
        <v>0</v>
      </c>
    </row>
    <row r="46" spans="1:11" s="95" customFormat="1" x14ac:dyDescent="0.25">
      <c r="A46" s="54" t="s">
        <v>55</v>
      </c>
      <c r="B46" s="8" t="s">
        <v>123</v>
      </c>
      <c r="C46" s="96"/>
      <c r="D46" s="96"/>
      <c r="E46" s="96"/>
      <c r="F46" s="96"/>
      <c r="G46" s="96"/>
      <c r="H46" s="96"/>
      <c r="I46" s="96"/>
      <c r="J46" s="96"/>
      <c r="K46" s="15">
        <f>SUM(D46:J46)</f>
        <v>0</v>
      </c>
    </row>
    <row r="47" spans="1:11" s="95" customFormat="1" x14ac:dyDescent="0.25">
      <c r="A47" s="55" t="s">
        <v>56</v>
      </c>
      <c r="B47" s="8" t="s">
        <v>124</v>
      </c>
      <c r="C47" s="96"/>
      <c r="D47" s="96"/>
      <c r="E47" s="96"/>
      <c r="F47" s="96"/>
      <c r="G47" s="96"/>
      <c r="H47" s="96"/>
      <c r="I47" s="96"/>
      <c r="J47" s="96"/>
      <c r="K47" s="15">
        <f>SUM(D47:J47)</f>
        <v>0</v>
      </c>
    </row>
    <row r="48" spans="1:11" s="95" customFormat="1" x14ac:dyDescent="0.25">
      <c r="A48" s="55" t="s">
        <v>57</v>
      </c>
      <c r="B48" s="82" t="s">
        <v>126</v>
      </c>
      <c r="C48" s="96"/>
      <c r="D48" s="96"/>
      <c r="E48" s="96"/>
      <c r="F48" s="96"/>
      <c r="G48" s="96"/>
      <c r="H48" s="96"/>
      <c r="I48" s="96"/>
      <c r="J48" s="96"/>
      <c r="K48" s="15">
        <f>SUM(D48:J48)</f>
        <v>0</v>
      </c>
    </row>
    <row r="49" spans="1:11" ht="15" customHeight="1" thickBot="1" x14ac:dyDescent="0.3">
      <c r="A49" s="74"/>
      <c r="B49" s="75" t="s">
        <v>31</v>
      </c>
      <c r="C49" s="76">
        <f t="shared" ref="C49:K49" si="10">C3-C36</f>
        <v>-32107000</v>
      </c>
      <c r="D49" s="76">
        <f t="shared" si="10"/>
        <v>-34050557.5744</v>
      </c>
      <c r="E49" s="76">
        <f t="shared" si="10"/>
        <v>0</v>
      </c>
      <c r="F49" s="76">
        <f t="shared" si="10"/>
        <v>-1197018</v>
      </c>
      <c r="G49" s="76">
        <f t="shared" si="10"/>
        <v>-463219</v>
      </c>
      <c r="H49" s="76">
        <f t="shared" si="10"/>
        <v>-226167</v>
      </c>
      <c r="I49" s="76">
        <f t="shared" si="10"/>
        <v>0</v>
      </c>
      <c r="J49" s="76">
        <f t="shared" si="10"/>
        <v>0</v>
      </c>
      <c r="K49" s="76">
        <f t="shared" si="10"/>
        <v>-35936961.5744</v>
      </c>
    </row>
    <row r="50" spans="1:11" ht="15.75" thickBot="1" x14ac:dyDescent="0.3">
      <c r="A50" s="77"/>
      <c r="B50" s="78" t="s">
        <v>32</v>
      </c>
      <c r="C50" s="79">
        <f t="shared" ref="C50:K50" si="11">C5+C11+C18+C34-C37-C38-C39-C40-C41-C46-C47</f>
        <v>-32107000</v>
      </c>
      <c r="D50" s="79">
        <f t="shared" si="11"/>
        <v>-34050557.5744</v>
      </c>
      <c r="E50" s="79">
        <f t="shared" si="11"/>
        <v>0</v>
      </c>
      <c r="F50" s="79">
        <f t="shared" si="11"/>
        <v>-1197018</v>
      </c>
      <c r="G50" s="79">
        <f t="shared" si="11"/>
        <v>-463219</v>
      </c>
      <c r="H50" s="79">
        <f t="shared" si="11"/>
        <v>-226167</v>
      </c>
      <c r="I50" s="79">
        <f t="shared" si="11"/>
        <v>0</v>
      </c>
      <c r="J50" s="79">
        <f t="shared" si="11"/>
        <v>0</v>
      </c>
      <c r="K50" s="79">
        <f t="shared" si="11"/>
        <v>-35936961.5744</v>
      </c>
    </row>
    <row r="51" spans="1:11" ht="15.75" thickBot="1" x14ac:dyDescent="0.3">
      <c r="A51" s="72"/>
      <c r="B51" s="73" t="s">
        <v>33</v>
      </c>
      <c r="C51" s="43">
        <f t="shared" ref="C51:K51" si="12">C10+C30+C35-C48</f>
        <v>0</v>
      </c>
      <c r="D51" s="43">
        <f t="shared" si="12"/>
        <v>0</v>
      </c>
      <c r="E51" s="43">
        <f t="shared" si="12"/>
        <v>0</v>
      </c>
      <c r="F51" s="43">
        <f t="shared" si="12"/>
        <v>0</v>
      </c>
      <c r="G51" s="43">
        <f t="shared" si="12"/>
        <v>0</v>
      </c>
      <c r="H51" s="43">
        <f t="shared" si="12"/>
        <v>0</v>
      </c>
      <c r="I51" s="43">
        <f t="shared" si="12"/>
        <v>0</v>
      </c>
      <c r="J51" s="43">
        <f t="shared" si="12"/>
        <v>0</v>
      </c>
      <c r="K51" s="43">
        <f t="shared" si="12"/>
        <v>0</v>
      </c>
    </row>
    <row r="52" spans="1:11" ht="15.75" thickBot="1" x14ac:dyDescent="0.3">
      <c r="A52" s="65" t="s">
        <v>111</v>
      </c>
      <c r="B52" s="20" t="s">
        <v>34</v>
      </c>
      <c r="C52" s="21">
        <f t="shared" ref="C52:K52" si="13">C53+C61</f>
        <v>32107000</v>
      </c>
      <c r="D52" s="21">
        <f t="shared" si="13"/>
        <v>34050558</v>
      </c>
      <c r="E52" s="21">
        <f t="shared" si="13"/>
        <v>0</v>
      </c>
      <c r="F52" s="21">
        <f t="shared" si="13"/>
        <v>1197018</v>
      </c>
      <c r="G52" s="21">
        <f t="shared" si="13"/>
        <v>463219</v>
      </c>
      <c r="H52" s="21">
        <f t="shared" si="13"/>
        <v>226167</v>
      </c>
      <c r="I52" s="21">
        <f t="shared" si="13"/>
        <v>0</v>
      </c>
      <c r="J52" s="21">
        <f t="shared" si="13"/>
        <v>0</v>
      </c>
      <c r="K52" s="21">
        <f t="shared" si="13"/>
        <v>35936962</v>
      </c>
    </row>
    <row r="53" spans="1:11" x14ac:dyDescent="0.25">
      <c r="A53" s="64" t="s">
        <v>100</v>
      </c>
      <c r="B53" s="5" t="s">
        <v>39</v>
      </c>
      <c r="C53" s="17">
        <f t="shared" ref="C53:K53" si="14">SUM(C54,C55,C56,C59,C60)</f>
        <v>32107000</v>
      </c>
      <c r="D53" s="17">
        <f t="shared" si="14"/>
        <v>34050558</v>
      </c>
      <c r="E53" s="17">
        <f t="shared" si="14"/>
        <v>0</v>
      </c>
      <c r="F53" s="17">
        <f t="shared" si="14"/>
        <v>1197018</v>
      </c>
      <c r="G53" s="17">
        <f t="shared" si="14"/>
        <v>463219</v>
      </c>
      <c r="H53" s="17">
        <f t="shared" si="14"/>
        <v>226167</v>
      </c>
      <c r="I53" s="17">
        <f t="shared" si="14"/>
        <v>0</v>
      </c>
      <c r="J53" s="17">
        <f t="shared" si="14"/>
        <v>0</v>
      </c>
      <c r="K53" s="17">
        <f t="shared" si="14"/>
        <v>35936962</v>
      </c>
    </row>
    <row r="54" spans="1:11" x14ac:dyDescent="0.25">
      <c r="A54" s="62" t="s">
        <v>61</v>
      </c>
      <c r="B54" s="10" t="s">
        <v>36</v>
      </c>
      <c r="C54" s="45"/>
      <c r="D54" s="45"/>
      <c r="E54" s="45"/>
      <c r="F54" s="45"/>
      <c r="G54" s="45"/>
      <c r="H54" s="45"/>
      <c r="I54" s="45"/>
      <c r="J54" s="45"/>
      <c r="K54" s="18">
        <f>SUM(D54:J54)</f>
        <v>0</v>
      </c>
    </row>
    <row r="55" spans="1:11" x14ac:dyDescent="0.25">
      <c r="A55" s="64" t="s">
        <v>62</v>
      </c>
      <c r="B55" s="5" t="s">
        <v>37</v>
      </c>
      <c r="C55" s="40"/>
      <c r="D55" s="40"/>
      <c r="E55" s="17"/>
      <c r="F55" s="17"/>
      <c r="G55" s="17"/>
      <c r="H55" s="17"/>
      <c r="I55" s="17"/>
      <c r="J55" s="17"/>
      <c r="K55" s="16">
        <f>SUM(D55:J55)</f>
        <v>0</v>
      </c>
    </row>
    <row r="56" spans="1:11" x14ac:dyDescent="0.25">
      <c r="A56" s="62" t="s">
        <v>63</v>
      </c>
      <c r="B56" s="5" t="s">
        <v>38</v>
      </c>
      <c r="C56" s="17">
        <f t="shared" ref="C56:K56" si="15">SUM(C57:C58)</f>
        <v>0</v>
      </c>
      <c r="D56" s="17">
        <f t="shared" si="15"/>
        <v>0</v>
      </c>
      <c r="E56" s="17">
        <f t="shared" si="15"/>
        <v>0</v>
      </c>
      <c r="F56" s="17">
        <f t="shared" si="15"/>
        <v>1197018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1197018</v>
      </c>
    </row>
    <row r="57" spans="1:11" x14ac:dyDescent="0.25">
      <c r="A57" s="62"/>
      <c r="B57" s="46" t="s">
        <v>64</v>
      </c>
      <c r="C57" s="92">
        <v>0</v>
      </c>
      <c r="D57" s="92"/>
      <c r="E57" s="17"/>
      <c r="F57" s="17">
        <f>[3]maradvány!$C$27</f>
        <v>1197018</v>
      </c>
      <c r="G57" s="17"/>
      <c r="H57" s="17">
        <v>0</v>
      </c>
      <c r="I57" s="17"/>
      <c r="J57" s="17"/>
      <c r="K57" s="84">
        <f>SUM(D57:J57)</f>
        <v>1197018</v>
      </c>
    </row>
    <row r="58" spans="1:11" x14ac:dyDescent="0.25">
      <c r="A58" s="62"/>
      <c r="B58" s="46" t="s">
        <v>65</v>
      </c>
      <c r="C58" s="17"/>
      <c r="D58" s="17"/>
      <c r="E58" s="17"/>
      <c r="F58" s="17"/>
      <c r="G58" s="17"/>
      <c r="H58" s="17"/>
      <c r="I58" s="17"/>
      <c r="J58" s="17"/>
      <c r="K58" s="84">
        <f>SUM(D58:J58)</f>
        <v>0</v>
      </c>
    </row>
    <row r="59" spans="1:11" x14ac:dyDescent="0.25">
      <c r="A59" s="62" t="s">
        <v>66</v>
      </c>
      <c r="B59" s="5" t="s">
        <v>110</v>
      </c>
      <c r="C59" s="17"/>
      <c r="D59" s="17"/>
      <c r="E59" s="17"/>
      <c r="F59" s="17"/>
      <c r="G59" s="17"/>
      <c r="H59" s="17"/>
      <c r="I59" s="17"/>
      <c r="J59" s="17"/>
      <c r="K59" s="16">
        <f>SUM(D59:J59)</f>
        <v>0</v>
      </c>
    </row>
    <row r="60" spans="1:11" x14ac:dyDescent="0.25">
      <c r="A60" s="62" t="s">
        <v>101</v>
      </c>
      <c r="B60" s="5" t="s">
        <v>102</v>
      </c>
      <c r="C60" s="17">
        <v>32107000</v>
      </c>
      <c r="D60" s="17">
        <f>[4]bevétel!$AA$84</f>
        <v>34050558</v>
      </c>
      <c r="E60" s="17"/>
      <c r="F60" s="17"/>
      <c r="G60" s="17">
        <v>463219</v>
      </c>
      <c r="H60" s="17">
        <v>226167</v>
      </c>
      <c r="I60" s="17"/>
      <c r="J60" s="17"/>
      <c r="K60" s="16">
        <f>SUM(D60:J60)</f>
        <v>34739944</v>
      </c>
    </row>
    <row r="61" spans="1:11" ht="15.75" thickBot="1" x14ac:dyDescent="0.3">
      <c r="A61" s="62" t="s">
        <v>67</v>
      </c>
      <c r="B61" s="11" t="s">
        <v>40</v>
      </c>
      <c r="C61" s="17"/>
      <c r="D61" s="17"/>
      <c r="E61" s="17"/>
      <c r="F61" s="17"/>
      <c r="G61" s="17"/>
      <c r="H61" s="17"/>
      <c r="I61" s="17"/>
      <c r="J61" s="17"/>
      <c r="K61" s="16">
        <f>SUM(D61:J61)</f>
        <v>0</v>
      </c>
    </row>
    <row r="62" spans="1:11" ht="15.75" thickBot="1" x14ac:dyDescent="0.3">
      <c r="A62" s="66" t="s">
        <v>112</v>
      </c>
      <c r="B62" s="33" t="s">
        <v>41</v>
      </c>
      <c r="C62" s="34">
        <f t="shared" ref="C62:K62" si="16">C63+C68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  <c r="H62" s="34">
        <f t="shared" si="16"/>
        <v>0</v>
      </c>
      <c r="I62" s="34">
        <f t="shared" si="16"/>
        <v>0</v>
      </c>
      <c r="J62" s="34">
        <f t="shared" si="16"/>
        <v>0</v>
      </c>
      <c r="K62" s="34">
        <f t="shared" si="16"/>
        <v>0</v>
      </c>
    </row>
    <row r="63" spans="1:11" x14ac:dyDescent="0.25">
      <c r="A63" s="64" t="s">
        <v>114</v>
      </c>
      <c r="B63" s="5" t="s">
        <v>115</v>
      </c>
      <c r="C63" s="40">
        <f t="shared" ref="C63:K63" si="17">SUM(C64:C67)</f>
        <v>0</v>
      </c>
      <c r="D63" s="40">
        <f t="shared" si="17"/>
        <v>0</v>
      </c>
      <c r="E63" s="40">
        <f t="shared" si="17"/>
        <v>0</v>
      </c>
      <c r="F63" s="40">
        <f t="shared" si="17"/>
        <v>0</v>
      </c>
      <c r="G63" s="40">
        <f t="shared" si="17"/>
        <v>0</v>
      </c>
      <c r="H63" s="40">
        <f t="shared" si="17"/>
        <v>0</v>
      </c>
      <c r="I63" s="40">
        <f t="shared" si="17"/>
        <v>0</v>
      </c>
      <c r="J63" s="40">
        <f t="shared" si="17"/>
        <v>0</v>
      </c>
      <c r="K63" s="40">
        <f t="shared" si="17"/>
        <v>0</v>
      </c>
    </row>
    <row r="64" spans="1:11" x14ac:dyDescent="0.25">
      <c r="A64" s="64" t="s">
        <v>68</v>
      </c>
      <c r="B64" s="5" t="s">
        <v>35</v>
      </c>
      <c r="C64" s="40"/>
      <c r="D64" s="40"/>
      <c r="E64" s="18"/>
      <c r="F64" s="18"/>
      <c r="G64" s="18"/>
      <c r="H64" s="18"/>
      <c r="I64" s="18"/>
      <c r="J64" s="18"/>
      <c r="K64" s="16">
        <f>SUM(D64:J64)</f>
        <v>0</v>
      </c>
    </row>
    <row r="65" spans="1:15" x14ac:dyDescent="0.25">
      <c r="A65" s="62" t="s">
        <v>69</v>
      </c>
      <c r="B65" s="10" t="s">
        <v>42</v>
      </c>
      <c r="C65" s="40"/>
      <c r="D65" s="40"/>
      <c r="E65" s="45"/>
      <c r="F65" s="45"/>
      <c r="G65" s="45"/>
      <c r="H65" s="45"/>
      <c r="I65" s="45"/>
      <c r="J65" s="45"/>
      <c r="K65" s="16">
        <f>SUM(D65:J65)</f>
        <v>0</v>
      </c>
    </row>
    <row r="66" spans="1:15" x14ac:dyDescent="0.25">
      <c r="A66" s="62" t="s">
        <v>143</v>
      </c>
      <c r="B66" s="10" t="s">
        <v>145</v>
      </c>
      <c r="C66" s="40"/>
      <c r="D66" s="40"/>
      <c r="E66" s="45"/>
      <c r="F66" s="45"/>
      <c r="G66" s="45"/>
      <c r="H66" s="45"/>
      <c r="I66" s="45"/>
      <c r="J66" s="45"/>
      <c r="K66" s="16">
        <f>SUM(D66:J66)</f>
        <v>0</v>
      </c>
    </row>
    <row r="67" spans="1:15" x14ac:dyDescent="0.25">
      <c r="A67" s="62" t="s">
        <v>70</v>
      </c>
      <c r="B67" s="5" t="s">
        <v>43</v>
      </c>
      <c r="C67" s="40"/>
      <c r="D67" s="40"/>
      <c r="E67" s="18"/>
      <c r="F67" s="18"/>
      <c r="G67" s="18"/>
      <c r="H67" s="18"/>
      <c r="I67" s="18"/>
      <c r="J67" s="18"/>
      <c r="K67" s="16">
        <f>SUM(D67:J67)</f>
        <v>0</v>
      </c>
    </row>
    <row r="68" spans="1:15" ht="15.75" thickBot="1" x14ac:dyDescent="0.3">
      <c r="A68" s="63" t="s">
        <v>72</v>
      </c>
      <c r="B68" s="11" t="s">
        <v>71</v>
      </c>
      <c r="C68" s="40"/>
      <c r="D68" s="40"/>
      <c r="E68" s="27"/>
      <c r="F68" s="27"/>
      <c r="G68" s="27"/>
      <c r="H68" s="27"/>
      <c r="I68" s="27"/>
      <c r="J68" s="27"/>
      <c r="K68" s="16">
        <f>SUM(D68:J68)</f>
        <v>0</v>
      </c>
    </row>
    <row r="69" spans="1:15" ht="15.75" thickBot="1" x14ac:dyDescent="0.3">
      <c r="A69" s="67"/>
      <c r="B69" s="36" t="s">
        <v>46</v>
      </c>
      <c r="C69" s="35">
        <f t="shared" ref="C69:K69" si="18">C52-C62</f>
        <v>32107000</v>
      </c>
      <c r="D69" s="35">
        <f t="shared" si="18"/>
        <v>34050558</v>
      </c>
      <c r="E69" s="35">
        <f t="shared" si="18"/>
        <v>0</v>
      </c>
      <c r="F69" s="35">
        <f t="shared" si="18"/>
        <v>1197018</v>
      </c>
      <c r="G69" s="35">
        <f t="shared" si="18"/>
        <v>463219</v>
      </c>
      <c r="H69" s="35">
        <f t="shared" si="18"/>
        <v>226167</v>
      </c>
      <c r="I69" s="35">
        <f t="shared" si="18"/>
        <v>0</v>
      </c>
      <c r="J69" s="35">
        <f t="shared" si="18"/>
        <v>0</v>
      </c>
      <c r="K69" s="35">
        <f t="shared" si="18"/>
        <v>35936962</v>
      </c>
    </row>
    <row r="70" spans="1:15" ht="15.75" thickBot="1" x14ac:dyDescent="0.3">
      <c r="A70" s="86"/>
      <c r="B70" s="87" t="s">
        <v>47</v>
      </c>
      <c r="C70" s="83">
        <f t="shared" ref="C70:K70" si="19">C3+C52</f>
        <v>37319000</v>
      </c>
      <c r="D70" s="83">
        <f t="shared" si="19"/>
        <v>35142258</v>
      </c>
      <c r="E70" s="83">
        <f t="shared" si="19"/>
        <v>0</v>
      </c>
      <c r="F70" s="83">
        <f t="shared" si="19"/>
        <v>1197018</v>
      </c>
      <c r="G70" s="83">
        <f t="shared" si="19"/>
        <v>463219</v>
      </c>
      <c r="H70" s="83">
        <f t="shared" si="19"/>
        <v>779167</v>
      </c>
      <c r="I70" s="83">
        <f t="shared" si="19"/>
        <v>0</v>
      </c>
      <c r="J70" s="83">
        <f t="shared" si="19"/>
        <v>0</v>
      </c>
      <c r="K70" s="83">
        <f t="shared" si="19"/>
        <v>37581662</v>
      </c>
    </row>
    <row r="71" spans="1:15" ht="15.75" thickBot="1" x14ac:dyDescent="0.3">
      <c r="A71" s="65"/>
      <c r="B71" s="20" t="s">
        <v>116</v>
      </c>
      <c r="C71" s="21">
        <f t="shared" ref="C71:J71" si="20">C5+C11+C18+C34+C57</f>
        <v>5212000</v>
      </c>
      <c r="D71" s="21">
        <f t="shared" si="20"/>
        <v>1091700</v>
      </c>
      <c r="E71" s="21">
        <f t="shared" si="20"/>
        <v>0</v>
      </c>
      <c r="F71" s="21">
        <f t="shared" si="20"/>
        <v>1197018</v>
      </c>
      <c r="G71" s="21">
        <f t="shared" si="20"/>
        <v>0</v>
      </c>
      <c r="H71" s="21">
        <f t="shared" si="20"/>
        <v>553000</v>
      </c>
      <c r="I71" s="21">
        <f t="shared" si="20"/>
        <v>0</v>
      </c>
      <c r="J71" s="21">
        <f t="shared" si="20"/>
        <v>0</v>
      </c>
      <c r="K71" s="21">
        <f>K5+K11+K18+K34</f>
        <v>1644700</v>
      </c>
    </row>
    <row r="72" spans="1:15" ht="15.75" thickBot="1" x14ac:dyDescent="0.3">
      <c r="A72" s="65"/>
      <c r="B72" s="20" t="s">
        <v>117</v>
      </c>
      <c r="C72" s="21">
        <f t="shared" ref="C72:K72" si="21">C10+C30+C35+C58</f>
        <v>0</v>
      </c>
      <c r="D72" s="21">
        <f t="shared" si="21"/>
        <v>0</v>
      </c>
      <c r="E72" s="21">
        <f t="shared" si="21"/>
        <v>0</v>
      </c>
      <c r="F72" s="21">
        <f t="shared" si="21"/>
        <v>0</v>
      </c>
      <c r="G72" s="21">
        <f t="shared" si="21"/>
        <v>0</v>
      </c>
      <c r="H72" s="21">
        <f t="shared" si="21"/>
        <v>0</v>
      </c>
      <c r="I72" s="21">
        <f t="shared" si="21"/>
        <v>0</v>
      </c>
      <c r="J72" s="21">
        <f t="shared" si="21"/>
        <v>0</v>
      </c>
      <c r="K72" s="21">
        <f t="shared" si="21"/>
        <v>0</v>
      </c>
    </row>
    <row r="73" spans="1:15" ht="15.75" thickBot="1" x14ac:dyDescent="0.3">
      <c r="A73" s="65"/>
      <c r="B73" s="20" t="s">
        <v>120</v>
      </c>
      <c r="C73" s="21">
        <f t="shared" ref="C73:J73" si="22">C52-C56</f>
        <v>32107000</v>
      </c>
      <c r="D73" s="21">
        <f t="shared" si="22"/>
        <v>34050558</v>
      </c>
      <c r="E73" s="21">
        <f t="shared" si="22"/>
        <v>0</v>
      </c>
      <c r="F73" s="21">
        <f t="shared" si="22"/>
        <v>0</v>
      </c>
      <c r="G73" s="21">
        <f t="shared" si="22"/>
        <v>463219</v>
      </c>
      <c r="H73" s="21">
        <f t="shared" si="22"/>
        <v>226167</v>
      </c>
      <c r="I73" s="21">
        <f t="shared" si="22"/>
        <v>0</v>
      </c>
      <c r="J73" s="21">
        <f t="shared" si="22"/>
        <v>0</v>
      </c>
      <c r="K73" s="21">
        <f>K52</f>
        <v>35936962</v>
      </c>
      <c r="M73" s="2"/>
    </row>
    <row r="74" spans="1:15" ht="15.75" thickBot="1" x14ac:dyDescent="0.3">
      <c r="A74" s="88"/>
      <c r="B74" s="89" t="s">
        <v>48</v>
      </c>
      <c r="C74" s="90">
        <f t="shared" ref="C74:K74" si="23">C36+C62</f>
        <v>37319000</v>
      </c>
      <c r="D74" s="90">
        <f t="shared" si="23"/>
        <v>35142257.5744</v>
      </c>
      <c r="E74" s="90">
        <f t="shared" si="23"/>
        <v>0</v>
      </c>
      <c r="F74" s="90">
        <f t="shared" si="23"/>
        <v>1197018</v>
      </c>
      <c r="G74" s="90">
        <f t="shared" si="23"/>
        <v>463219</v>
      </c>
      <c r="H74" s="90">
        <f t="shared" si="23"/>
        <v>779167</v>
      </c>
      <c r="I74" s="90">
        <f t="shared" si="23"/>
        <v>0</v>
      </c>
      <c r="J74" s="90">
        <f t="shared" si="23"/>
        <v>0</v>
      </c>
      <c r="K74" s="90">
        <f t="shared" si="23"/>
        <v>37581661.5744</v>
      </c>
    </row>
    <row r="75" spans="1:15" ht="15.75" thickBot="1" x14ac:dyDescent="0.3">
      <c r="A75" s="85"/>
      <c r="B75" s="33" t="s">
        <v>118</v>
      </c>
      <c r="C75" s="44">
        <f t="shared" ref="C75:K75" si="24">C37+C38+C39+C40+C41-C45</f>
        <v>37319000</v>
      </c>
      <c r="D75" s="44">
        <f t="shared" si="24"/>
        <v>35142257.5744</v>
      </c>
      <c r="E75" s="44">
        <f t="shared" si="24"/>
        <v>0</v>
      </c>
      <c r="F75" s="44">
        <f t="shared" si="24"/>
        <v>1197018</v>
      </c>
      <c r="G75" s="44">
        <f t="shared" si="24"/>
        <v>463219</v>
      </c>
      <c r="H75" s="44">
        <f t="shared" si="24"/>
        <v>779167</v>
      </c>
      <c r="I75" s="44">
        <f t="shared" si="24"/>
        <v>0</v>
      </c>
      <c r="J75" s="44">
        <f t="shared" si="24"/>
        <v>0</v>
      </c>
      <c r="K75" s="44">
        <f t="shared" si="24"/>
        <v>37581661.5744</v>
      </c>
    </row>
    <row r="76" spans="1:15" ht="15.75" thickBot="1" x14ac:dyDescent="0.3">
      <c r="A76" s="85"/>
      <c r="B76" s="33" t="s">
        <v>117</v>
      </c>
      <c r="C76" s="44">
        <f t="shared" ref="C76:K76" si="25">C45+C46+C47+C48</f>
        <v>0</v>
      </c>
      <c r="D76" s="44">
        <f t="shared" si="25"/>
        <v>0</v>
      </c>
      <c r="E76" s="44">
        <f t="shared" si="25"/>
        <v>0</v>
      </c>
      <c r="F76" s="44">
        <f t="shared" si="25"/>
        <v>0</v>
      </c>
      <c r="G76" s="44">
        <f t="shared" si="25"/>
        <v>0</v>
      </c>
      <c r="H76" s="44">
        <f t="shared" si="25"/>
        <v>0</v>
      </c>
      <c r="I76" s="44">
        <f t="shared" si="25"/>
        <v>0</v>
      </c>
      <c r="J76" s="44">
        <f t="shared" si="25"/>
        <v>0</v>
      </c>
      <c r="K76" s="44">
        <f t="shared" si="25"/>
        <v>0</v>
      </c>
    </row>
    <row r="77" spans="1:15" ht="15.75" thickBot="1" x14ac:dyDescent="0.3">
      <c r="A77" s="85"/>
      <c r="B77" s="93" t="s">
        <v>120</v>
      </c>
      <c r="C77" s="44">
        <f t="shared" ref="C77:K77" si="26">C62</f>
        <v>0</v>
      </c>
      <c r="D77" s="44">
        <f t="shared" si="26"/>
        <v>0</v>
      </c>
      <c r="E77" s="44">
        <f t="shared" si="26"/>
        <v>0</v>
      </c>
      <c r="F77" s="44">
        <f t="shared" si="26"/>
        <v>0</v>
      </c>
      <c r="G77" s="44">
        <f t="shared" si="26"/>
        <v>0</v>
      </c>
      <c r="H77" s="44">
        <f t="shared" si="26"/>
        <v>0</v>
      </c>
      <c r="I77" s="44">
        <f t="shared" si="26"/>
        <v>0</v>
      </c>
      <c r="J77" s="44">
        <f t="shared" si="26"/>
        <v>0</v>
      </c>
      <c r="K77" s="44">
        <f t="shared" si="26"/>
        <v>0</v>
      </c>
    </row>
    <row r="78" spans="1:15" ht="15.75" thickBot="1" x14ac:dyDescent="0.3">
      <c r="A78" s="103"/>
      <c r="B78" s="37" t="s">
        <v>44</v>
      </c>
      <c r="C78" s="38">
        <f t="shared" ref="C78:K78" si="27">C70-C74</f>
        <v>0</v>
      </c>
      <c r="D78" s="38">
        <f t="shared" si="27"/>
        <v>0.42559999972581863</v>
      </c>
      <c r="E78" s="38">
        <f t="shared" si="27"/>
        <v>0</v>
      </c>
      <c r="F78" s="38">
        <f t="shared" si="27"/>
        <v>0</v>
      </c>
      <c r="G78" s="38">
        <f t="shared" si="27"/>
        <v>0</v>
      </c>
      <c r="H78" s="38">
        <f t="shared" si="27"/>
        <v>0</v>
      </c>
      <c r="I78" s="38">
        <f t="shared" si="27"/>
        <v>0</v>
      </c>
      <c r="J78" s="38">
        <f t="shared" si="27"/>
        <v>0</v>
      </c>
      <c r="K78" s="38">
        <f t="shared" si="27"/>
        <v>0.42559999972581863</v>
      </c>
    </row>
    <row r="79" spans="1:15" ht="15.75" thickBot="1" x14ac:dyDescent="0.3">
      <c r="A79" s="104"/>
      <c r="B79" s="91" t="s">
        <v>116</v>
      </c>
      <c r="C79" s="53">
        <f t="shared" ref="C79:K79" si="28">C71-C75</f>
        <v>-32107000</v>
      </c>
      <c r="D79" s="53">
        <f t="shared" si="28"/>
        <v>-34050557.5744</v>
      </c>
      <c r="E79" s="53">
        <f t="shared" si="28"/>
        <v>0</v>
      </c>
      <c r="F79" s="53">
        <f t="shared" si="28"/>
        <v>0</v>
      </c>
      <c r="G79" s="53">
        <f t="shared" si="28"/>
        <v>-463219</v>
      </c>
      <c r="H79" s="53">
        <f t="shared" si="28"/>
        <v>-226167</v>
      </c>
      <c r="I79" s="53">
        <f t="shared" si="28"/>
        <v>0</v>
      </c>
      <c r="J79" s="53">
        <f t="shared" si="28"/>
        <v>0</v>
      </c>
      <c r="K79" s="53">
        <f t="shared" si="28"/>
        <v>-35936961.5744</v>
      </c>
      <c r="O79" s="2"/>
    </row>
    <row r="80" spans="1:15" ht="15.75" thickBot="1" x14ac:dyDescent="0.3">
      <c r="A80" s="97"/>
      <c r="B80" s="91" t="s">
        <v>119</v>
      </c>
      <c r="C80" s="53">
        <f t="shared" ref="C80:K80" si="29">C72-C76</f>
        <v>0</v>
      </c>
      <c r="D80" s="53">
        <f t="shared" si="29"/>
        <v>0</v>
      </c>
      <c r="E80" s="53">
        <f t="shared" si="29"/>
        <v>0</v>
      </c>
      <c r="F80" s="53">
        <f t="shared" si="29"/>
        <v>0</v>
      </c>
      <c r="G80" s="53">
        <f t="shared" si="29"/>
        <v>0</v>
      </c>
      <c r="H80" s="53">
        <f t="shared" si="29"/>
        <v>0</v>
      </c>
      <c r="I80" s="53">
        <f t="shared" si="29"/>
        <v>0</v>
      </c>
      <c r="J80" s="53">
        <f t="shared" si="29"/>
        <v>0</v>
      </c>
      <c r="K80" s="53">
        <f t="shared" si="29"/>
        <v>0</v>
      </c>
    </row>
    <row r="81" spans="1:11" x14ac:dyDescent="0.25">
      <c r="A81" s="98"/>
      <c r="B81" s="99" t="s">
        <v>120</v>
      </c>
      <c r="C81" s="53">
        <f>C69-C57-C58</f>
        <v>32107000</v>
      </c>
      <c r="D81" s="53">
        <f>D69-D57-D58</f>
        <v>34050558</v>
      </c>
      <c r="E81" s="53">
        <f>E69-E57-E58</f>
        <v>0</v>
      </c>
      <c r="F81" s="53"/>
      <c r="G81" s="53"/>
      <c r="H81" s="53"/>
      <c r="I81" s="53"/>
      <c r="J81" s="53"/>
      <c r="K81" s="53">
        <f>K69-K57-K58</f>
        <v>34739944</v>
      </c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4">
    <mergeCell ref="A1:A2"/>
    <mergeCell ref="B1:B2"/>
    <mergeCell ref="C1:C2"/>
    <mergeCell ref="D1:K1"/>
  </mergeCells>
  <phoneticPr fontId="0" type="noConversion"/>
  <printOptions horizontalCentered="1"/>
  <pageMargins left="0.19685039370078741" right="0.23622047244094491" top="0.55118110236220474" bottom="0.15748031496062992" header="0.31496062992125984" footer="0.11811023622047245"/>
  <pageSetup paperSize="9" scale="55" orientation="portrait" r:id="rId1"/>
  <headerFooter>
    <oddHeader>&amp;C&amp;"Times New Roman,Félkövér"&amp;10Pilisszentlászlói Vadvirág Óvoda bevételei és kiadásai mérlegszerűen 
2017.
&amp;R&amp;"Times New Roman,Normál"&amp;10 3. sz. melléklet
Ft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2"/>
  <sheetViews>
    <sheetView view="pageBreakPreview" zoomScale="80" zoomScaleNormal="80" zoomScaleSheetLayoutView="80" workbookViewId="0">
      <pane xSplit="2" ySplit="2" topLeftCell="C3" activePane="bottomRight" state="frozen"/>
      <selection activeCell="F54" sqref="F54"/>
      <selection pane="topRight" activeCell="F54" sqref="F54"/>
      <selection pane="bottomLeft" activeCell="F54" sqref="F54"/>
      <selection pane="bottomRight" activeCell="J23" sqref="J23"/>
    </sheetView>
  </sheetViews>
  <sheetFormatPr defaultColWidth="9.28515625" defaultRowHeight="15" x14ac:dyDescent="0.25"/>
  <cols>
    <col min="1" max="1" width="6.7109375" style="12" customWidth="1"/>
    <col min="2" max="2" width="70.7109375" style="12" customWidth="1"/>
    <col min="3" max="6" width="12.7109375" style="19" customWidth="1"/>
    <col min="7" max="16384" width="9.28515625" style="1"/>
  </cols>
  <sheetData>
    <row r="1" spans="1:6" ht="24" customHeight="1" x14ac:dyDescent="0.25">
      <c r="A1" s="116"/>
      <c r="B1" s="118" t="s">
        <v>139</v>
      </c>
      <c r="C1" s="114" t="s">
        <v>128</v>
      </c>
      <c r="D1" s="120" t="s">
        <v>129</v>
      </c>
      <c r="E1" s="121"/>
      <c r="F1" s="122"/>
    </row>
    <row r="2" spans="1:6" ht="49.5" customHeight="1" thickBot="1" x14ac:dyDescent="0.3">
      <c r="A2" s="117"/>
      <c r="B2" s="119"/>
      <c r="C2" s="115"/>
      <c r="D2" s="105" t="s">
        <v>8</v>
      </c>
      <c r="E2" s="105" t="s">
        <v>9</v>
      </c>
      <c r="F2" s="105" t="s">
        <v>125</v>
      </c>
    </row>
    <row r="3" spans="1:6" ht="15.75" thickBot="1" x14ac:dyDescent="0.3">
      <c r="A3" s="71" t="s">
        <v>0</v>
      </c>
      <c r="B3" s="80" t="s">
        <v>73</v>
      </c>
      <c r="C3" s="83">
        <f>C5+C6+C7+C14+C25+C26+C27</f>
        <v>571</v>
      </c>
      <c r="D3" s="83">
        <f>D5+D6+D7+D14+D25+D26+D27</f>
        <v>636</v>
      </c>
      <c r="E3" s="83">
        <f>E5+E6+E7+E14+E25+E26+E27</f>
        <v>0</v>
      </c>
      <c r="F3" s="83">
        <f>F5+F6+F7+F14+F25+F26+F27</f>
        <v>636</v>
      </c>
    </row>
    <row r="4" spans="1:6" x14ac:dyDescent="0.25">
      <c r="A4" s="54" t="s">
        <v>74</v>
      </c>
      <c r="B4" s="3" t="s">
        <v>12</v>
      </c>
      <c r="C4" s="13">
        <v>571</v>
      </c>
      <c r="D4" s="13">
        <v>636</v>
      </c>
      <c r="E4" s="22"/>
      <c r="F4" s="22">
        <f>SUM(D4:E4)</f>
        <v>636</v>
      </c>
    </row>
    <row r="5" spans="1:6" x14ac:dyDescent="0.25">
      <c r="A5" s="55" t="s">
        <v>75</v>
      </c>
      <c r="B5" s="8" t="s">
        <v>13</v>
      </c>
      <c r="C5" s="15">
        <f>C4</f>
        <v>571</v>
      </c>
      <c r="D5" s="15">
        <f>D4</f>
        <v>636</v>
      </c>
      <c r="E5" s="15">
        <f>E4</f>
        <v>0</v>
      </c>
      <c r="F5" s="15">
        <f>F4</f>
        <v>636</v>
      </c>
    </row>
    <row r="6" spans="1:6" x14ac:dyDescent="0.25">
      <c r="A6" s="54" t="s">
        <v>76</v>
      </c>
      <c r="B6" s="8" t="s">
        <v>14</v>
      </c>
      <c r="C6" s="42"/>
      <c r="D6" s="42"/>
      <c r="E6" s="42"/>
      <c r="F6" s="42">
        <f>SUM(D6:E6)</f>
        <v>0</v>
      </c>
    </row>
    <row r="7" spans="1:6" ht="15.75" thickBot="1" x14ac:dyDescent="0.3">
      <c r="A7" s="56" t="s">
        <v>77</v>
      </c>
      <c r="B7" s="50" t="s">
        <v>4</v>
      </c>
      <c r="C7" s="31">
        <f>C8+C10+C11+C12+C13</f>
        <v>0</v>
      </c>
      <c r="D7" s="31">
        <f>D8+D10+D11+D12+D13</f>
        <v>0</v>
      </c>
      <c r="E7" s="31">
        <f>E8+E10+E11+E12+E13</f>
        <v>0</v>
      </c>
      <c r="F7" s="31">
        <f>F8+F10+F11+F12+F13</f>
        <v>0</v>
      </c>
    </row>
    <row r="8" spans="1:6" x14ac:dyDescent="0.25">
      <c r="A8" s="62" t="s">
        <v>78</v>
      </c>
      <c r="B8" s="49" t="s">
        <v>106</v>
      </c>
      <c r="C8" s="16"/>
      <c r="D8" s="16"/>
      <c r="E8" s="32"/>
      <c r="F8" s="32">
        <f>SUM(D8:E8)</f>
        <v>0</v>
      </c>
    </row>
    <row r="9" spans="1:6" x14ac:dyDescent="0.25">
      <c r="A9" s="62" t="s">
        <v>104</v>
      </c>
      <c r="B9" s="49" t="s">
        <v>105</v>
      </c>
      <c r="C9" s="16">
        <f>SUM(C10:C12)</f>
        <v>0</v>
      </c>
      <c r="D9" s="16">
        <f>SUM(D10:D12)</f>
        <v>0</v>
      </c>
      <c r="E9" s="16">
        <f>SUM(E10:E12)</f>
        <v>0</v>
      </c>
      <c r="F9" s="16">
        <f>SUM(F10:F12)</f>
        <v>0</v>
      </c>
    </row>
    <row r="10" spans="1:6" x14ac:dyDescent="0.25">
      <c r="A10" s="63" t="s">
        <v>79</v>
      </c>
      <c r="B10" s="23" t="s">
        <v>107</v>
      </c>
      <c r="C10" s="16"/>
      <c r="D10" s="16"/>
      <c r="E10" s="24"/>
      <c r="F10" s="27">
        <f t="shared" ref="F10:F27" si="0">SUM(D10:E10)</f>
        <v>0</v>
      </c>
    </row>
    <row r="11" spans="1:6" x14ac:dyDescent="0.25">
      <c r="A11" s="64" t="s">
        <v>80</v>
      </c>
      <c r="B11" s="4" t="s">
        <v>15</v>
      </c>
      <c r="C11" s="16"/>
      <c r="D11" s="16"/>
      <c r="E11" s="14"/>
      <c r="F11" s="18">
        <f t="shared" si="0"/>
        <v>0</v>
      </c>
    </row>
    <row r="12" spans="1:6" x14ac:dyDescent="0.25">
      <c r="A12" s="63" t="s">
        <v>81</v>
      </c>
      <c r="B12" s="25" t="s">
        <v>108</v>
      </c>
      <c r="C12" s="16"/>
      <c r="D12" s="16"/>
      <c r="E12" s="24"/>
      <c r="F12" s="18">
        <f t="shared" si="0"/>
        <v>0</v>
      </c>
    </row>
    <row r="13" spans="1:6" x14ac:dyDescent="0.25">
      <c r="A13" s="64" t="s">
        <v>82</v>
      </c>
      <c r="B13" s="5" t="s">
        <v>109</v>
      </c>
      <c r="C13" s="16"/>
      <c r="D13" s="16"/>
      <c r="E13" s="14"/>
      <c r="F13" s="27">
        <f t="shared" si="0"/>
        <v>0</v>
      </c>
    </row>
    <row r="14" spans="1:6" ht="15.75" thickBot="1" x14ac:dyDescent="0.3">
      <c r="A14" s="58" t="s">
        <v>83</v>
      </c>
      <c r="B14" s="47" t="s">
        <v>16</v>
      </c>
      <c r="C14" s="48">
        <f>SUM(C15:C24)</f>
        <v>0</v>
      </c>
      <c r="D14" s="48">
        <f>SUM(D15:D24)</f>
        <v>0</v>
      </c>
      <c r="E14" s="48">
        <f>SUM(E15:E24)</f>
        <v>0</v>
      </c>
      <c r="F14" s="48">
        <f>SUM(F15:F24)</f>
        <v>0</v>
      </c>
    </row>
    <row r="15" spans="1:6" x14ac:dyDescent="0.25">
      <c r="A15" s="60" t="s">
        <v>84</v>
      </c>
      <c r="B15" s="9" t="s">
        <v>17</v>
      </c>
      <c r="C15" s="41"/>
      <c r="D15" s="41"/>
      <c r="E15" s="41"/>
      <c r="F15" s="18">
        <f t="shared" si="0"/>
        <v>0</v>
      </c>
    </row>
    <row r="16" spans="1:6" x14ac:dyDescent="0.25">
      <c r="A16" s="60" t="s">
        <v>85</v>
      </c>
      <c r="B16" s="26" t="s">
        <v>18</v>
      </c>
      <c r="C16" s="16"/>
      <c r="D16" s="16"/>
      <c r="E16" s="27"/>
      <c r="F16" s="18">
        <f t="shared" si="0"/>
        <v>0</v>
      </c>
    </row>
    <row r="17" spans="1:6" x14ac:dyDescent="0.25">
      <c r="A17" s="60" t="s">
        <v>86</v>
      </c>
      <c r="B17" s="7" t="s">
        <v>19</v>
      </c>
      <c r="C17" s="16"/>
      <c r="D17" s="16"/>
      <c r="E17" s="18"/>
      <c r="F17" s="18">
        <f t="shared" si="0"/>
        <v>0</v>
      </c>
    </row>
    <row r="18" spans="1:6" x14ac:dyDescent="0.25">
      <c r="A18" s="60" t="s">
        <v>87</v>
      </c>
      <c r="B18" s="26" t="s">
        <v>20</v>
      </c>
      <c r="C18" s="16"/>
      <c r="D18" s="16"/>
      <c r="E18" s="27"/>
      <c r="F18" s="18">
        <f t="shared" si="0"/>
        <v>0</v>
      </c>
    </row>
    <row r="19" spans="1:6" x14ac:dyDescent="0.25">
      <c r="A19" s="60" t="s">
        <v>88</v>
      </c>
      <c r="B19" s="7" t="s">
        <v>21</v>
      </c>
      <c r="C19" s="16"/>
      <c r="D19" s="16"/>
      <c r="E19" s="17"/>
      <c r="F19" s="18">
        <f t="shared" si="0"/>
        <v>0</v>
      </c>
    </row>
    <row r="20" spans="1:6" x14ac:dyDescent="0.25">
      <c r="A20" s="60" t="s">
        <v>89</v>
      </c>
      <c r="B20" s="26" t="s">
        <v>22</v>
      </c>
      <c r="C20" s="16"/>
      <c r="D20" s="16"/>
      <c r="E20" s="28"/>
      <c r="F20" s="18">
        <f t="shared" si="0"/>
        <v>0</v>
      </c>
    </row>
    <row r="21" spans="1:6" x14ac:dyDescent="0.25">
      <c r="A21" s="60" t="s">
        <v>90</v>
      </c>
      <c r="B21" s="7" t="s">
        <v>23</v>
      </c>
      <c r="C21" s="16"/>
      <c r="D21" s="16"/>
      <c r="E21" s="18"/>
      <c r="F21" s="18">
        <f t="shared" si="0"/>
        <v>0</v>
      </c>
    </row>
    <row r="22" spans="1:6" x14ac:dyDescent="0.25">
      <c r="A22" s="60" t="s">
        <v>91</v>
      </c>
      <c r="B22" s="26" t="s">
        <v>24</v>
      </c>
      <c r="C22" s="16"/>
      <c r="D22" s="16"/>
      <c r="E22" s="27"/>
      <c r="F22" s="18">
        <f t="shared" si="0"/>
        <v>0</v>
      </c>
    </row>
    <row r="23" spans="1:6" x14ac:dyDescent="0.25">
      <c r="A23" s="60" t="s">
        <v>92</v>
      </c>
      <c r="B23" s="7" t="s">
        <v>25</v>
      </c>
      <c r="C23" s="16"/>
      <c r="D23" s="16"/>
      <c r="E23" s="18"/>
      <c r="F23" s="18">
        <f t="shared" si="0"/>
        <v>0</v>
      </c>
    </row>
    <row r="24" spans="1:6" x14ac:dyDescent="0.25">
      <c r="A24" s="60" t="s">
        <v>93</v>
      </c>
      <c r="B24" s="7" t="s">
        <v>26</v>
      </c>
      <c r="C24" s="16"/>
      <c r="D24" s="16"/>
      <c r="E24" s="18"/>
      <c r="F24" s="18">
        <f t="shared" si="0"/>
        <v>0</v>
      </c>
    </row>
    <row r="25" spans="1:6" ht="15.75" thickBot="1" x14ac:dyDescent="0.3">
      <c r="A25" s="58" t="s">
        <v>94</v>
      </c>
      <c r="B25" s="47" t="s">
        <v>27</v>
      </c>
      <c r="C25" s="31"/>
      <c r="D25" s="31"/>
      <c r="E25" s="31"/>
      <c r="F25" s="31"/>
    </row>
    <row r="26" spans="1:6" s="95" customFormat="1" x14ac:dyDescent="0.25">
      <c r="A26" s="59" t="s">
        <v>98</v>
      </c>
      <c r="B26" s="6" t="s">
        <v>5</v>
      </c>
      <c r="C26" s="15"/>
      <c r="D26" s="15"/>
      <c r="E26" s="29"/>
      <c r="F26" s="14">
        <f t="shared" si="0"/>
        <v>0</v>
      </c>
    </row>
    <row r="27" spans="1:6" s="95" customFormat="1" ht="15.75" thickBot="1" x14ac:dyDescent="0.3">
      <c r="A27" s="58" t="s">
        <v>99</v>
      </c>
      <c r="B27" s="30" t="s">
        <v>7</v>
      </c>
      <c r="C27" s="31"/>
      <c r="D27" s="31"/>
      <c r="E27" s="31"/>
      <c r="F27" s="14">
        <f t="shared" si="0"/>
        <v>0</v>
      </c>
    </row>
    <row r="28" spans="1:6" ht="15.75" thickBot="1" x14ac:dyDescent="0.3">
      <c r="A28" s="68" t="s">
        <v>6</v>
      </c>
      <c r="B28" s="69" t="s">
        <v>58</v>
      </c>
      <c r="C28" s="70">
        <f>C29+C30+C31+C32+C33+C38+C39+C40</f>
        <v>571</v>
      </c>
      <c r="D28" s="70">
        <f>D29+D30+D31+D32+D33+D38+D39+D40</f>
        <v>636</v>
      </c>
      <c r="E28" s="70">
        <f>E29+E30+E31+E32+E33+E38+E39+E40</f>
        <v>0</v>
      </c>
      <c r="F28" s="70">
        <f>F29+F30+F31+F32+F33+F38+F39+F40</f>
        <v>636</v>
      </c>
    </row>
    <row r="29" spans="1:6" ht="15.75" thickBot="1" x14ac:dyDescent="0.3">
      <c r="A29" s="61" t="s">
        <v>49</v>
      </c>
      <c r="B29" s="81" t="s">
        <v>1</v>
      </c>
      <c r="C29" s="94"/>
      <c r="D29" s="94"/>
      <c r="E29" s="94"/>
      <c r="F29" s="94"/>
    </row>
    <row r="30" spans="1:6" s="95" customFormat="1" x14ac:dyDescent="0.25">
      <c r="A30" s="55" t="s">
        <v>50</v>
      </c>
      <c r="B30" s="8" t="s">
        <v>2</v>
      </c>
      <c r="C30" s="29"/>
      <c r="D30" s="29"/>
      <c r="E30" s="29"/>
      <c r="F30" s="14">
        <f>SUM(D30:E30)</f>
        <v>0</v>
      </c>
    </row>
    <row r="31" spans="1:6" x14ac:dyDescent="0.25">
      <c r="A31" s="57" t="s">
        <v>51</v>
      </c>
      <c r="B31" s="8" t="s">
        <v>3</v>
      </c>
      <c r="C31" s="15">
        <v>571</v>
      </c>
      <c r="D31" s="15">
        <v>636</v>
      </c>
      <c r="E31" s="15"/>
      <c r="F31" s="15">
        <f>D31+E31</f>
        <v>636</v>
      </c>
    </row>
    <row r="32" spans="1:6" s="95" customFormat="1" x14ac:dyDescent="0.25">
      <c r="A32" s="54" t="s">
        <v>52</v>
      </c>
      <c r="B32" s="8" t="s">
        <v>121</v>
      </c>
      <c r="C32" s="29"/>
      <c r="D32" s="29"/>
      <c r="E32" s="29"/>
      <c r="F32" s="14">
        <f>SUM(D32:E32)</f>
        <v>0</v>
      </c>
    </row>
    <row r="33" spans="1:6" s="95" customFormat="1" ht="15.75" thickBot="1" x14ac:dyDescent="0.3">
      <c r="A33" s="58" t="s">
        <v>53</v>
      </c>
      <c r="B33" s="47" t="s">
        <v>122</v>
      </c>
      <c r="C33" s="31">
        <f>SUM(C35,C34)</f>
        <v>0</v>
      </c>
      <c r="D33" s="31">
        <f>SUM(D35,D34)</f>
        <v>0</v>
      </c>
      <c r="E33" s="31">
        <f>SUM(E35,E34)</f>
        <v>0</v>
      </c>
      <c r="F33" s="31">
        <f>SUM(F35,F34)</f>
        <v>0</v>
      </c>
    </row>
    <row r="34" spans="1:6" s="101" customFormat="1" x14ac:dyDescent="0.25">
      <c r="A34" s="102" t="s">
        <v>103</v>
      </c>
      <c r="B34" s="51" t="s">
        <v>113</v>
      </c>
      <c r="C34" s="52"/>
      <c r="D34" s="52"/>
      <c r="E34" s="100"/>
      <c r="F34" s="84">
        <f>SUM(D34:E34)</f>
        <v>0</v>
      </c>
    </row>
    <row r="35" spans="1:6" s="101" customFormat="1" x14ac:dyDescent="0.25">
      <c r="A35" s="102" t="s">
        <v>54</v>
      </c>
      <c r="B35" s="51" t="s">
        <v>45</v>
      </c>
      <c r="C35" s="84">
        <f>SUM(C36:C37)</f>
        <v>0</v>
      </c>
      <c r="D35" s="84">
        <f>SUM(D36:D37)</f>
        <v>0</v>
      </c>
      <c r="E35" s="84">
        <f>SUM(E36:E37)</f>
        <v>0</v>
      </c>
      <c r="F35" s="84">
        <f>SUM(F36:F37)</f>
        <v>0</v>
      </c>
    </row>
    <row r="36" spans="1:6" s="101" customFormat="1" x14ac:dyDescent="0.25">
      <c r="A36" s="102"/>
      <c r="B36" s="51" t="s">
        <v>59</v>
      </c>
      <c r="C36" s="84"/>
      <c r="D36" s="84"/>
      <c r="E36" s="100"/>
      <c r="F36" s="84">
        <f>SUM(D36:E36)</f>
        <v>0</v>
      </c>
    </row>
    <row r="37" spans="1:6" s="101" customFormat="1" x14ac:dyDescent="0.25">
      <c r="A37" s="102"/>
      <c r="B37" s="51" t="s">
        <v>60</v>
      </c>
      <c r="C37" s="84"/>
      <c r="D37" s="84"/>
      <c r="E37" s="100"/>
      <c r="F37" s="84">
        <f>SUM(D37:E37)</f>
        <v>0</v>
      </c>
    </row>
    <row r="38" spans="1:6" s="95" customFormat="1" x14ac:dyDescent="0.25">
      <c r="A38" s="54" t="s">
        <v>55</v>
      </c>
      <c r="B38" s="8" t="s">
        <v>123</v>
      </c>
      <c r="C38" s="96"/>
      <c r="D38" s="96"/>
      <c r="E38" s="96"/>
      <c r="F38" s="14">
        <f>SUM(D38:E38)</f>
        <v>0</v>
      </c>
    </row>
    <row r="39" spans="1:6" s="95" customFormat="1" x14ac:dyDescent="0.25">
      <c r="A39" s="55" t="s">
        <v>56</v>
      </c>
      <c r="B39" s="8" t="s">
        <v>124</v>
      </c>
      <c r="C39" s="96"/>
      <c r="D39" s="96"/>
      <c r="E39" s="96"/>
      <c r="F39" s="14">
        <f>SUM(D39:E39)</f>
        <v>0</v>
      </c>
    </row>
    <row r="40" spans="1:6" s="95" customFormat="1" x14ac:dyDescent="0.25">
      <c r="A40" s="55" t="s">
        <v>57</v>
      </c>
      <c r="B40" s="82" t="s">
        <v>126</v>
      </c>
      <c r="C40" s="96"/>
      <c r="D40" s="96"/>
      <c r="E40" s="96"/>
      <c r="F40" s="14">
        <f>SUM(D40:E40)</f>
        <v>0</v>
      </c>
    </row>
    <row r="41" spans="1:6" ht="15" customHeight="1" thickBot="1" x14ac:dyDescent="0.3">
      <c r="A41" s="74"/>
      <c r="B41" s="75" t="s">
        <v>31</v>
      </c>
      <c r="C41" s="76">
        <f>C3-C28</f>
        <v>0</v>
      </c>
      <c r="D41" s="76">
        <f>D3-D28</f>
        <v>0</v>
      </c>
      <c r="E41" s="76">
        <f>E3-E28</f>
        <v>0</v>
      </c>
      <c r="F41" s="76">
        <f>F3-F28</f>
        <v>0</v>
      </c>
    </row>
    <row r="42" spans="1:6" ht="15.75" thickBot="1" x14ac:dyDescent="0.3">
      <c r="A42" s="77"/>
      <c r="B42" s="78" t="s">
        <v>32</v>
      </c>
      <c r="C42" s="79">
        <f>C5+C7+C14+C26-C29-C30-C31-C32-C33-C38-C39</f>
        <v>0</v>
      </c>
      <c r="D42" s="79">
        <f>D5+D7+D14+D26-D29-D30-D31-D32-D33-D38-D39</f>
        <v>0</v>
      </c>
      <c r="E42" s="79">
        <f>E5+E7+E14+E26-E29-E30-E31-E32-E33-E38-E39</f>
        <v>0</v>
      </c>
      <c r="F42" s="79">
        <f>F5+F7+F14+F26-F29-F30-F31-F32-F33-F38-F39</f>
        <v>0</v>
      </c>
    </row>
    <row r="43" spans="1:6" ht="15.75" thickBot="1" x14ac:dyDescent="0.3">
      <c r="A43" s="72"/>
      <c r="B43" s="73" t="s">
        <v>33</v>
      </c>
      <c r="C43" s="43">
        <f>C6+C25+C27-C40</f>
        <v>0</v>
      </c>
      <c r="D43" s="43">
        <f>D6+D25+D27-D40</f>
        <v>0</v>
      </c>
      <c r="E43" s="43">
        <f>E6+E25+E27-E40</f>
        <v>0</v>
      </c>
      <c r="F43" s="43">
        <f>F6+F25+F27-F40</f>
        <v>0</v>
      </c>
    </row>
    <row r="44" spans="1:6" ht="15.75" thickBot="1" x14ac:dyDescent="0.3">
      <c r="A44" s="65" t="s">
        <v>111</v>
      </c>
      <c r="B44" s="20" t="s">
        <v>34</v>
      </c>
      <c r="C44" s="21">
        <f>C45+C53</f>
        <v>0</v>
      </c>
      <c r="D44" s="21">
        <f>D45+D53</f>
        <v>0</v>
      </c>
      <c r="E44" s="21">
        <f>E45+E53</f>
        <v>0</v>
      </c>
      <c r="F44" s="21">
        <f>F45+F53</f>
        <v>0</v>
      </c>
    </row>
    <row r="45" spans="1:6" x14ac:dyDescent="0.25">
      <c r="A45" s="64" t="s">
        <v>100</v>
      </c>
      <c r="B45" s="5" t="s">
        <v>39</v>
      </c>
      <c r="C45" s="17">
        <f>SUM(C46,C47,C48,C51,C52)</f>
        <v>0</v>
      </c>
      <c r="D45" s="17">
        <f>SUM(D46,D47,D48,D51,D52)</f>
        <v>0</v>
      </c>
      <c r="E45" s="17">
        <f>SUM(E46,E47,E48,E51,E52)</f>
        <v>0</v>
      </c>
      <c r="F45" s="17">
        <f>SUM(F46,F47,F48,F51,F52)</f>
        <v>0</v>
      </c>
    </row>
    <row r="46" spans="1:6" x14ac:dyDescent="0.25">
      <c r="A46" s="62" t="s">
        <v>61</v>
      </c>
      <c r="B46" s="10" t="s">
        <v>36</v>
      </c>
      <c r="C46" s="45"/>
      <c r="D46" s="45"/>
      <c r="E46" s="45"/>
      <c r="F46" s="18">
        <f>SUM(D46:E46)</f>
        <v>0</v>
      </c>
    </row>
    <row r="47" spans="1:6" x14ac:dyDescent="0.25">
      <c r="A47" s="64" t="s">
        <v>62</v>
      </c>
      <c r="B47" s="5" t="s">
        <v>37</v>
      </c>
      <c r="C47" s="40"/>
      <c r="D47" s="40"/>
      <c r="E47" s="17"/>
      <c r="F47" s="18">
        <f>SUM(D47:E47)</f>
        <v>0</v>
      </c>
    </row>
    <row r="48" spans="1:6" x14ac:dyDescent="0.25">
      <c r="A48" s="62" t="s">
        <v>63</v>
      </c>
      <c r="B48" s="5" t="s">
        <v>38</v>
      </c>
      <c r="C48" s="17">
        <f>SUM(C49:C50)</f>
        <v>0</v>
      </c>
      <c r="D48" s="17">
        <f>SUM(D49:D50)</f>
        <v>0</v>
      </c>
      <c r="E48" s="17">
        <f>SUM(E49:E50)</f>
        <v>0</v>
      </c>
      <c r="F48" s="17">
        <f>SUM(F49:F50)</f>
        <v>0</v>
      </c>
    </row>
    <row r="49" spans="1:8" x14ac:dyDescent="0.25">
      <c r="A49" s="62"/>
      <c r="B49" s="46" t="s">
        <v>64</v>
      </c>
      <c r="C49" s="92"/>
      <c r="D49" s="92"/>
      <c r="E49" s="17"/>
      <c r="F49" s="84">
        <f>SUM(D49:E49)</f>
        <v>0</v>
      </c>
    </row>
    <row r="50" spans="1:8" x14ac:dyDescent="0.25">
      <c r="A50" s="62"/>
      <c r="B50" s="46" t="s">
        <v>65</v>
      </c>
      <c r="C50" s="17"/>
      <c r="D50" s="17"/>
      <c r="E50" s="17"/>
      <c r="F50" s="84">
        <f>SUM(D50:E50)</f>
        <v>0</v>
      </c>
    </row>
    <row r="51" spans="1:8" x14ac:dyDescent="0.25">
      <c r="A51" s="62" t="s">
        <v>66</v>
      </c>
      <c r="B51" s="5" t="s">
        <v>110</v>
      </c>
      <c r="C51" s="17"/>
      <c r="D51" s="17"/>
      <c r="E51" s="17"/>
      <c r="F51" s="18">
        <f>SUM(D51:E51)</f>
        <v>0</v>
      </c>
    </row>
    <row r="52" spans="1:8" x14ac:dyDescent="0.25">
      <c r="A52" s="62" t="s">
        <v>101</v>
      </c>
      <c r="B52" s="5" t="s">
        <v>102</v>
      </c>
      <c r="C52" s="17"/>
      <c r="D52" s="17"/>
      <c r="E52" s="17"/>
      <c r="F52" s="18">
        <f>SUM(D52:E52)</f>
        <v>0</v>
      </c>
    </row>
    <row r="53" spans="1:8" ht="15.75" thickBot="1" x14ac:dyDescent="0.3">
      <c r="A53" s="62" t="s">
        <v>67</v>
      </c>
      <c r="B53" s="11" t="s">
        <v>40</v>
      </c>
      <c r="C53" s="17"/>
      <c r="D53" s="17"/>
      <c r="E53" s="17"/>
      <c r="F53" s="18">
        <f>SUM(D53:E53)</f>
        <v>0</v>
      </c>
    </row>
    <row r="54" spans="1:8" ht="15.75" thickBot="1" x14ac:dyDescent="0.3">
      <c r="A54" s="66" t="s">
        <v>112</v>
      </c>
      <c r="B54" s="33" t="s">
        <v>41</v>
      </c>
      <c r="C54" s="34">
        <f>C55+C59</f>
        <v>0</v>
      </c>
      <c r="D54" s="34">
        <f>D55+D59</f>
        <v>0</v>
      </c>
      <c r="E54" s="34">
        <f>E55+E59</f>
        <v>0</v>
      </c>
      <c r="F54" s="34">
        <f>F55+F59</f>
        <v>0</v>
      </c>
    </row>
    <row r="55" spans="1:8" x14ac:dyDescent="0.25">
      <c r="A55" s="64" t="s">
        <v>114</v>
      </c>
      <c r="B55" s="5" t="s">
        <v>115</v>
      </c>
      <c r="C55" s="40">
        <f>SUM(C56:C58)</f>
        <v>0</v>
      </c>
      <c r="D55" s="40">
        <f>SUM(D56:D58)</f>
        <v>0</v>
      </c>
      <c r="E55" s="40">
        <f>SUM(E56:E58)</f>
        <v>0</v>
      </c>
      <c r="F55" s="40">
        <f>SUM(F56:F58)</f>
        <v>0</v>
      </c>
    </row>
    <row r="56" spans="1:8" x14ac:dyDescent="0.25">
      <c r="A56" s="64" t="s">
        <v>68</v>
      </c>
      <c r="B56" s="5" t="s">
        <v>35</v>
      </c>
      <c r="C56" s="40"/>
      <c r="D56" s="40"/>
      <c r="E56" s="18"/>
      <c r="F56" s="18">
        <f>SUM(D56:E56)</f>
        <v>0</v>
      </c>
    </row>
    <row r="57" spans="1:8" x14ac:dyDescent="0.25">
      <c r="A57" s="62" t="s">
        <v>69</v>
      </c>
      <c r="B57" s="10" t="s">
        <v>42</v>
      </c>
      <c r="C57" s="40"/>
      <c r="D57" s="40"/>
      <c r="E57" s="45"/>
      <c r="F57" s="18">
        <f>SUM(D57:E57)</f>
        <v>0</v>
      </c>
    </row>
    <row r="58" spans="1:8" x14ac:dyDescent="0.25">
      <c r="A58" s="62" t="s">
        <v>70</v>
      </c>
      <c r="B58" s="5" t="s">
        <v>43</v>
      </c>
      <c r="C58" s="40"/>
      <c r="D58" s="40"/>
      <c r="E58" s="18"/>
      <c r="F58" s="18">
        <f>SUM(D58:E58)</f>
        <v>0</v>
      </c>
    </row>
    <row r="59" spans="1:8" ht="15.75" thickBot="1" x14ac:dyDescent="0.3">
      <c r="A59" s="63" t="s">
        <v>72</v>
      </c>
      <c r="B59" s="11" t="s">
        <v>71</v>
      </c>
      <c r="C59" s="40"/>
      <c r="D59" s="40"/>
      <c r="E59" s="27"/>
      <c r="F59" s="18">
        <f>SUM(D59:E59)</f>
        <v>0</v>
      </c>
    </row>
    <row r="60" spans="1:8" ht="15.75" thickBot="1" x14ac:dyDescent="0.3">
      <c r="A60" s="67"/>
      <c r="B60" s="36" t="s">
        <v>46</v>
      </c>
      <c r="C60" s="35">
        <f>C44-C54</f>
        <v>0</v>
      </c>
      <c r="D60" s="35">
        <f>D44-D54</f>
        <v>0</v>
      </c>
      <c r="E60" s="35">
        <f>E44-E54</f>
        <v>0</v>
      </c>
      <c r="F60" s="35">
        <f>F44-F54</f>
        <v>0</v>
      </c>
    </row>
    <row r="61" spans="1:8" ht="15.75" thickBot="1" x14ac:dyDescent="0.3">
      <c r="A61" s="86"/>
      <c r="B61" s="87" t="s">
        <v>47</v>
      </c>
      <c r="C61" s="83">
        <f>C3+C44</f>
        <v>571</v>
      </c>
      <c r="D61" s="83">
        <f>D3+D44</f>
        <v>636</v>
      </c>
      <c r="E61" s="83">
        <f>E3+E44</f>
        <v>0</v>
      </c>
      <c r="F61" s="83">
        <f>F3+F44</f>
        <v>636</v>
      </c>
    </row>
    <row r="62" spans="1:8" ht="15.75" thickBot="1" x14ac:dyDescent="0.3">
      <c r="A62" s="65"/>
      <c r="B62" s="20" t="s">
        <v>116</v>
      </c>
      <c r="C62" s="21">
        <f>C5+C7+C14+C26+C49</f>
        <v>571</v>
      </c>
      <c r="D62" s="21">
        <f>D5+D7+D14+D26+D49</f>
        <v>636</v>
      </c>
      <c r="E62" s="21">
        <f>E5+E7+E14+E26+E49</f>
        <v>0</v>
      </c>
      <c r="F62" s="21">
        <f>F5+F7+F14+F26+F49</f>
        <v>636</v>
      </c>
    </row>
    <row r="63" spans="1:8" ht="15.75" thickBot="1" x14ac:dyDescent="0.3">
      <c r="A63" s="65"/>
      <c r="B63" s="20" t="s">
        <v>117</v>
      </c>
      <c r="C63" s="21">
        <f>C6+C25+C27+C50</f>
        <v>0</v>
      </c>
      <c r="D63" s="21">
        <f>D6+D25+D27+D50</f>
        <v>0</v>
      </c>
      <c r="E63" s="21">
        <f>E6+E25+E27+E50</f>
        <v>0</v>
      </c>
      <c r="F63" s="21">
        <f>F6+F25+F27+F50</f>
        <v>0</v>
      </c>
    </row>
    <row r="64" spans="1:8" ht="15.75" thickBot="1" x14ac:dyDescent="0.3">
      <c r="A64" s="65"/>
      <c r="B64" s="20" t="s">
        <v>120</v>
      </c>
      <c r="C64" s="21">
        <f>C44-C48</f>
        <v>0</v>
      </c>
      <c r="D64" s="21">
        <f>D44-D48</f>
        <v>0</v>
      </c>
      <c r="E64" s="21">
        <f>E44-E48</f>
        <v>0</v>
      </c>
      <c r="F64" s="21">
        <f>F44-F48</f>
        <v>0</v>
      </c>
      <c r="H64" s="2"/>
    </row>
    <row r="65" spans="1:10" ht="15.75" thickBot="1" x14ac:dyDescent="0.3">
      <c r="A65" s="88"/>
      <c r="B65" s="89" t="s">
        <v>48</v>
      </c>
      <c r="C65" s="90">
        <f>C28+C54</f>
        <v>571</v>
      </c>
      <c r="D65" s="90">
        <f>D28+D54</f>
        <v>636</v>
      </c>
      <c r="E65" s="90">
        <f>E28+E54</f>
        <v>0</v>
      </c>
      <c r="F65" s="90">
        <f>F28+F54</f>
        <v>636</v>
      </c>
    </row>
    <row r="66" spans="1:10" ht="15.75" thickBot="1" x14ac:dyDescent="0.3">
      <c r="A66" s="85"/>
      <c r="B66" s="33" t="s">
        <v>118</v>
      </c>
      <c r="C66" s="44">
        <f>C29+C30+C31+C32+C33-C37</f>
        <v>571</v>
      </c>
      <c r="D66" s="44">
        <f>D29+D30+D31+D32+D33-D37</f>
        <v>636</v>
      </c>
      <c r="E66" s="44">
        <f>E29+E30+E31+E32+E33-E37</f>
        <v>0</v>
      </c>
      <c r="F66" s="44">
        <f>F29+F30+F31+F32+F33-F37</f>
        <v>636</v>
      </c>
    </row>
    <row r="67" spans="1:10" ht="15.75" thickBot="1" x14ac:dyDescent="0.3">
      <c r="A67" s="85"/>
      <c r="B67" s="33" t="s">
        <v>117</v>
      </c>
      <c r="C67" s="44">
        <f>C37+C38+C39+C40</f>
        <v>0</v>
      </c>
      <c r="D67" s="44">
        <f>D37+D38+D39+D40</f>
        <v>0</v>
      </c>
      <c r="E67" s="44">
        <f>E37+E38+E39+E40</f>
        <v>0</v>
      </c>
      <c r="F67" s="44">
        <f>F37+F38+F39+F40</f>
        <v>0</v>
      </c>
    </row>
    <row r="68" spans="1:10" ht="15.75" thickBot="1" x14ac:dyDescent="0.3">
      <c r="A68" s="85"/>
      <c r="B68" s="93" t="s">
        <v>120</v>
      </c>
      <c r="C68" s="44">
        <f>C54</f>
        <v>0</v>
      </c>
      <c r="D68" s="44">
        <f>D54</f>
        <v>0</v>
      </c>
      <c r="E68" s="44">
        <f>E54</f>
        <v>0</v>
      </c>
      <c r="F68" s="44">
        <f>F54</f>
        <v>0</v>
      </c>
    </row>
    <row r="69" spans="1:10" ht="15.75" thickBot="1" x14ac:dyDescent="0.3">
      <c r="A69" s="103"/>
      <c r="B69" s="37" t="s">
        <v>44</v>
      </c>
      <c r="C69" s="38">
        <f t="shared" ref="C69:F71" si="1">C61-C65</f>
        <v>0</v>
      </c>
      <c r="D69" s="38">
        <f t="shared" si="1"/>
        <v>0</v>
      </c>
      <c r="E69" s="38">
        <f t="shared" si="1"/>
        <v>0</v>
      </c>
      <c r="F69" s="38">
        <f t="shared" si="1"/>
        <v>0</v>
      </c>
    </row>
    <row r="70" spans="1:10" ht="15.75" thickBot="1" x14ac:dyDescent="0.3">
      <c r="A70" s="104"/>
      <c r="B70" s="91" t="s">
        <v>116</v>
      </c>
      <c r="C70" s="53">
        <f t="shared" si="1"/>
        <v>0</v>
      </c>
      <c r="D70" s="53">
        <f t="shared" si="1"/>
        <v>0</v>
      </c>
      <c r="E70" s="53">
        <f t="shared" si="1"/>
        <v>0</v>
      </c>
      <c r="F70" s="53">
        <f t="shared" si="1"/>
        <v>0</v>
      </c>
      <c r="J70" s="2"/>
    </row>
    <row r="71" spans="1:10" ht="15.75" thickBot="1" x14ac:dyDescent="0.3">
      <c r="A71" s="97"/>
      <c r="B71" s="91" t="s">
        <v>119</v>
      </c>
      <c r="C71" s="53">
        <f t="shared" si="1"/>
        <v>0</v>
      </c>
      <c r="D71" s="53">
        <f t="shared" si="1"/>
        <v>0</v>
      </c>
      <c r="E71" s="53">
        <f t="shared" si="1"/>
        <v>0</v>
      </c>
      <c r="F71" s="53">
        <f t="shared" si="1"/>
        <v>0</v>
      </c>
    </row>
    <row r="72" spans="1:10" x14ac:dyDescent="0.25">
      <c r="A72" s="98"/>
      <c r="B72" s="99" t="s">
        <v>120</v>
      </c>
      <c r="C72" s="53">
        <f>C60-C49-C50</f>
        <v>0</v>
      </c>
      <c r="D72" s="53">
        <f>D60-D49-D50</f>
        <v>0</v>
      </c>
      <c r="E72" s="53">
        <f>E60-E49-E50</f>
        <v>0</v>
      </c>
      <c r="F72" s="53">
        <f>F60-F49-F50</f>
        <v>0</v>
      </c>
    </row>
    <row r="77" spans="1:10" x14ac:dyDescent="0.25">
      <c r="A77" s="1"/>
      <c r="B77" s="1"/>
      <c r="C77" s="1"/>
      <c r="D77" s="1"/>
      <c r="E77" s="1"/>
      <c r="F77" s="1"/>
    </row>
    <row r="78" spans="1:10" x14ac:dyDescent="0.25">
      <c r="A78" s="1"/>
      <c r="B78" s="1"/>
      <c r="C78" s="1"/>
      <c r="D78" s="1"/>
      <c r="E78" s="1"/>
      <c r="F78" s="1"/>
    </row>
    <row r="79" spans="1:10" x14ac:dyDescent="0.25">
      <c r="A79" s="1"/>
      <c r="B79" s="1"/>
      <c r="C79" s="1"/>
      <c r="D79" s="1"/>
      <c r="E79" s="1"/>
      <c r="F79" s="1"/>
    </row>
    <row r="80" spans="1:10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</sheetData>
  <mergeCells count="4">
    <mergeCell ref="A1:A2"/>
    <mergeCell ref="B1:B2"/>
    <mergeCell ref="D1:F1"/>
    <mergeCell ref="C1:C2"/>
  </mergeCells>
  <phoneticPr fontId="0" type="noConversion"/>
  <printOptions horizontalCentered="1"/>
  <pageMargins left="0.51181102362204722" right="0.51181102362204722" top="0.55118110236220474" bottom="0.15748031496062992" header="0.31496062992125984" footer="0.11811023622047245"/>
  <pageSetup paperSize="9" scale="47" orientation="portrait" r:id="rId1"/>
  <headerFooter>
    <oddHeader>&amp;C&amp;"Times New Roman,Félkövér"&amp;10Pilisszentlászló Szlovák Nemzetiségi Önkormányzat bevételei és kiadásai mérlegszerűen
2015
&amp;R&amp;"Times New Roman,Normál"&amp;10 2/c sz. melléklet
EFt</oddHeader>
  </headerFooter>
  <rowBreaks count="1" manualBreakCount="1">
    <brk id="9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össz 2</vt:lpstr>
      <vt:lpstr>Önk 2a</vt:lpstr>
      <vt:lpstr>Óvoda 2b</vt:lpstr>
      <vt:lpstr>Szlovák 2c</vt:lpstr>
      <vt:lpstr>'össz 2'!Nyomtatási_cím</vt:lpstr>
      <vt:lpstr>'Óvoda 2b'!Nyomtatási_terület</vt:lpstr>
      <vt:lpstr>'Önk 2a'!Nyomtatási_terület</vt:lpstr>
      <vt:lpstr>'össz 2'!Nyomtatási_terület</vt:lpstr>
      <vt:lpstr>'Szlovák 2c'!Nyomtatási_terület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 Mónika</dc:creator>
  <cp:lastModifiedBy>Tamás Attiláné</cp:lastModifiedBy>
  <cp:lastPrinted>2017-11-13T10:35:41Z</cp:lastPrinted>
  <dcterms:created xsi:type="dcterms:W3CDTF">2013-01-21T10:18:21Z</dcterms:created>
  <dcterms:modified xsi:type="dcterms:W3CDTF">2017-11-13T10:45:44Z</dcterms:modified>
</cp:coreProperties>
</file>